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etta/Desktop/MANUSCRIPTS/2) PAPER HEAT STRESS/to submit to Global change biology/raw data GCB/"/>
    </mc:Choice>
  </mc:AlternateContent>
  <xr:revisionPtr revIDLastSave="0" documentId="13_ncr:1_{24BAAA35-A674-354E-A810-A60FA6363CFF}" xr6:coauthVersionLast="47" xr6:coauthVersionMax="47" xr10:uidLastSave="{00000000-0000-0000-0000-000000000000}"/>
  <bookViews>
    <workbookView xWindow="-38400" yWindow="-3100" windowWidth="38400" windowHeight="21100" activeTab="1" xr2:uid="{0319177A-1522-3D4E-964F-7DFAEF264A4C}"/>
  </bookViews>
  <sheets>
    <sheet name="piastra 1 mar 12_03" sheetId="1" r:id="rId1"/>
    <sheet name="piastra 2 gio 14_03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" i="2" l="1"/>
  <c r="R10" i="2"/>
  <c r="Q10" i="2"/>
  <c r="N28" i="2" s="1"/>
  <c r="M25" i="2"/>
  <c r="Q6" i="1"/>
  <c r="K26" i="2" s="1"/>
  <c r="P6" i="1"/>
  <c r="L25" i="2" s="1"/>
  <c r="K25" i="2" s="1"/>
  <c r="R7" i="2"/>
  <c r="Q15" i="2"/>
  <c r="Q7" i="2"/>
  <c r="R15" i="2"/>
  <c r="K28" i="2" l="1"/>
  <c r="N29" i="2"/>
  <c r="P7" i="2" l="1"/>
  <c r="M29" i="2"/>
  <c r="N26" i="2"/>
  <c r="M26" i="2"/>
  <c r="Q16" i="1"/>
  <c r="P16" i="1"/>
  <c r="M28" i="2" s="1"/>
  <c r="O10" i="1"/>
  <c r="L26" i="2" l="1"/>
  <c r="K29" i="2"/>
  <c r="Q11" i="1"/>
  <c r="L29" i="2" s="1"/>
  <c r="P11" i="1"/>
  <c r="L28" i="2" s="1"/>
  <c r="O7" i="1"/>
  <c r="O8" i="1"/>
  <c r="O9" i="1"/>
  <c r="O12" i="1"/>
  <c r="O13" i="1"/>
  <c r="O14" i="1"/>
  <c r="O15" i="1"/>
  <c r="O16" i="1"/>
  <c r="O17" i="1"/>
  <c r="O18" i="1"/>
  <c r="O19" i="1"/>
  <c r="O20" i="1"/>
  <c r="O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6" i="1"/>
  <c r="D25" i="1"/>
  <c r="D24" i="1"/>
  <c r="D23" i="1"/>
  <c r="D22" i="1"/>
  <c r="D21" i="1"/>
  <c r="J11" i="1"/>
  <c r="K11" i="1" s="1"/>
  <c r="L11" i="1" s="1"/>
  <c r="B21" i="1"/>
  <c r="M17" i="2"/>
  <c r="N17" i="2" s="1"/>
  <c r="P17" i="2" s="1"/>
  <c r="L17" i="2"/>
  <c r="L19" i="2"/>
  <c r="M19" i="2" s="1"/>
  <c r="N19" i="2" s="1"/>
  <c r="P19" i="2" s="1"/>
  <c r="K18" i="2"/>
  <c r="L18" i="2" s="1"/>
  <c r="M18" i="2" s="1"/>
  <c r="N18" i="2" s="1"/>
  <c r="P18" i="2" s="1"/>
  <c r="K17" i="2"/>
  <c r="K16" i="2"/>
  <c r="K15" i="2"/>
  <c r="K14" i="2"/>
  <c r="L14" i="2" s="1"/>
  <c r="M14" i="2" s="1"/>
  <c r="N14" i="2" s="1"/>
  <c r="P14" i="2" s="1"/>
  <c r="K13" i="2"/>
  <c r="L13" i="2" s="1"/>
  <c r="M13" i="2" s="1"/>
  <c r="N13" i="2" s="1"/>
  <c r="P13" i="2" s="1"/>
  <c r="K12" i="2"/>
  <c r="L12" i="2" s="1"/>
  <c r="M12" i="2" s="1"/>
  <c r="N12" i="2" s="1"/>
  <c r="K11" i="2"/>
  <c r="L11" i="2" s="1"/>
  <c r="M11" i="2" s="1"/>
  <c r="N11" i="2" s="1"/>
  <c r="K10" i="2"/>
  <c r="L10" i="2" s="1"/>
  <c r="M10" i="2" s="1"/>
  <c r="N10" i="2" s="1"/>
  <c r="P10" i="2" s="1"/>
  <c r="K9" i="2"/>
  <c r="L9" i="2" s="1"/>
  <c r="M9" i="2" s="1"/>
  <c r="N9" i="2" s="1"/>
  <c r="P9" i="2" s="1"/>
  <c r="K8" i="2"/>
  <c r="K7" i="2"/>
  <c r="K19" i="2"/>
  <c r="C19" i="2"/>
  <c r="E19" i="2" s="1"/>
  <c r="C20" i="2"/>
  <c r="E20" i="2" s="1"/>
  <c r="C21" i="2"/>
  <c r="E21" i="2" s="1"/>
  <c r="C22" i="2"/>
  <c r="C23" i="2"/>
  <c r="C24" i="2"/>
  <c r="B26" i="1"/>
  <c r="J6" i="1"/>
  <c r="J20" i="1"/>
  <c r="J19" i="1"/>
  <c r="K19" i="1" s="1"/>
  <c r="L19" i="1" s="1"/>
  <c r="J18" i="1"/>
  <c r="K18" i="1" s="1"/>
  <c r="L18" i="1" s="1"/>
  <c r="J17" i="1"/>
  <c r="J16" i="1"/>
  <c r="J15" i="1"/>
  <c r="J14" i="1"/>
  <c r="J13" i="1"/>
  <c r="J12" i="1"/>
  <c r="J10" i="1"/>
  <c r="J9" i="1"/>
  <c r="J8" i="1"/>
  <c r="J7" i="1"/>
  <c r="B22" i="1"/>
  <c r="B23" i="1"/>
  <c r="B24" i="1"/>
  <c r="B25" i="1"/>
  <c r="L15" i="2" l="1"/>
  <c r="M15" i="2" s="1"/>
  <c r="N15" i="2" s="1"/>
  <c r="P15" i="2" s="1"/>
  <c r="L16" i="2"/>
  <c r="M16" i="2" s="1"/>
  <c r="N16" i="2" s="1"/>
  <c r="P16" i="2" s="1"/>
  <c r="L7" i="2"/>
  <c r="M7" i="2" s="1"/>
  <c r="N7" i="2" s="1"/>
  <c r="L8" i="2"/>
  <c r="M8" i="2" s="1"/>
  <c r="N8" i="2" s="1"/>
  <c r="P8" i="2" s="1"/>
  <c r="E22" i="2"/>
  <c r="K14" i="1"/>
  <c r="L14" i="1" s="1"/>
  <c r="K12" i="1"/>
  <c r="L12" i="1" s="1"/>
  <c r="K6" i="1"/>
  <c r="L6" i="1" s="1"/>
  <c r="K15" i="1"/>
  <c r="L15" i="1" s="1"/>
  <c r="K10" i="1"/>
  <c r="L10" i="1" s="1"/>
  <c r="K20" i="1"/>
  <c r="L20" i="1" s="1"/>
  <c r="K13" i="1"/>
  <c r="L13" i="1" s="1"/>
  <c r="K7" i="1"/>
  <c r="L7" i="1" s="1"/>
  <c r="K8" i="1"/>
  <c r="L8" i="1" s="1"/>
  <c r="E23" i="2"/>
  <c r="K17" i="1"/>
  <c r="L17" i="1" s="1"/>
  <c r="K9" i="1"/>
  <c r="L9" i="1" s="1"/>
  <c r="K16" i="1"/>
  <c r="L16" i="1" s="1"/>
  <c r="N2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tc={C659C232-F92D-9D44-B8CB-D6BEFF09E46C}</author>
  </authors>
  <commentList>
    <comment ref="D19" authorId="0" shapeId="0" xr:uid="{C659C232-F92D-9D44-B8CB-D6BEFF09E46C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Non sono sicura
</t>
      </text>
    </comment>
  </commentList>
</comments>
</file>

<file path=xl/sharedStrings.xml><?xml version="1.0" encoding="utf-8"?>
<sst xmlns="http://schemas.openxmlformats.org/spreadsheetml/2006/main" count="98" uniqueCount="69">
  <si>
    <t>standard</t>
  </si>
  <si>
    <t>A</t>
  </si>
  <si>
    <t>B</t>
  </si>
  <si>
    <t>C</t>
  </si>
  <si>
    <t>D</t>
  </si>
  <si>
    <t>E</t>
  </si>
  <si>
    <t>F</t>
  </si>
  <si>
    <t>G</t>
  </si>
  <si>
    <t>H</t>
  </si>
  <si>
    <t>cella vuota</t>
  </si>
  <si>
    <t>martedì 12</t>
  </si>
  <si>
    <t>MDA</t>
  </si>
  <si>
    <t>S1</t>
  </si>
  <si>
    <t>S2</t>
  </si>
  <si>
    <t>S3</t>
  </si>
  <si>
    <t>S4</t>
  </si>
  <si>
    <t>S5</t>
  </si>
  <si>
    <t>CT 5 (1) Cu</t>
  </si>
  <si>
    <t>CT 5 (2) Cu</t>
  </si>
  <si>
    <t>CT 5 (3) Cu</t>
  </si>
  <si>
    <t>CT 5 (4) Cu</t>
  </si>
  <si>
    <t>CT 5 (5) Cu</t>
  </si>
  <si>
    <t>t+1 (1) Cu</t>
  </si>
  <si>
    <t>t+1 (2) Cu</t>
  </si>
  <si>
    <t>t+1 (3) Cu</t>
  </si>
  <si>
    <t>t+1 (4) Cu</t>
  </si>
  <si>
    <t>t+1 (5) Cu</t>
  </si>
  <si>
    <t>t+2 (1) Cu</t>
  </si>
  <si>
    <t>t+2 (2) Cu</t>
  </si>
  <si>
    <t>t+2 (3) Cu</t>
  </si>
  <si>
    <t>t+2 (4) Cu</t>
  </si>
  <si>
    <t>t+2 (5) Cu</t>
  </si>
  <si>
    <t>CT 10 (1) Cu</t>
  </si>
  <si>
    <t>CT 10 (2) Cu</t>
  </si>
  <si>
    <t>CT 10 (3) Cu</t>
  </si>
  <si>
    <t>T+3 (1) Cu</t>
  </si>
  <si>
    <t>T+3 (2) Cu</t>
  </si>
  <si>
    <t>T+3 (3) Cu</t>
  </si>
  <si>
    <t>T+3 (4) Cu</t>
  </si>
  <si>
    <t>T+3 (5) Cu</t>
  </si>
  <si>
    <t>CT 15 (1) Cu</t>
  </si>
  <si>
    <t>CT 15 (2) Cu</t>
  </si>
  <si>
    <t>CT 15 (3) Cu</t>
  </si>
  <si>
    <t>CT 15 (4) Cu</t>
  </si>
  <si>
    <t>CT 15 (5) Cu</t>
  </si>
  <si>
    <t>MDA  (nmol)</t>
  </si>
  <si>
    <t>MDA conc.</t>
  </si>
  <si>
    <t>vuote</t>
  </si>
  <si>
    <t>MDA (nmol)</t>
  </si>
  <si>
    <t>m - m st abs</t>
  </si>
  <si>
    <t>MDA conc</t>
  </si>
  <si>
    <t>GIOVEDì 14</t>
  </si>
  <si>
    <t>m=</t>
  </si>
  <si>
    <t>q=</t>
  </si>
  <si>
    <t>y=mx+q</t>
  </si>
  <si>
    <t>m-mB abs</t>
  </si>
  <si>
    <t>heart</t>
  </si>
  <si>
    <t>average sample</t>
  </si>
  <si>
    <t>average st abs</t>
  </si>
  <si>
    <t>average sample-blank</t>
  </si>
  <si>
    <t>blank</t>
  </si>
  <si>
    <t>average sample- blank</t>
  </si>
  <si>
    <t>MDA normalized</t>
  </si>
  <si>
    <t xml:space="preserve">mg protein </t>
  </si>
  <si>
    <t xml:space="preserve">MEDIA </t>
  </si>
  <si>
    <t>DEV ST</t>
  </si>
  <si>
    <t>exp</t>
  </si>
  <si>
    <t xml:space="preserve">controls </t>
  </si>
  <si>
    <t>dev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</si>
</sst>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20"/>
      <color theme="1"/>
      <name val="Aptos Narrow (Corpo)"/>
    </font>
    <font>
      <sz val="22"/>
      <color theme="1"/>
      <name val="Aptos Narrow (Corpo)"/>
    </font>
    <font>
      <b/>
      <sz val="12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ptos Narrow"/>
      <scheme val="minor"/>
    </font>
    <font>
      <sz val="11"/>
      <color theme="1"/>
      <name val="Aptos Narrow"/>
      <scheme val="minor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164" fontId="0" fillId="0" borderId="6" xfId="0" applyNumberFormat="1" applyBorder="1"/>
    <xf numFmtId="2" fontId="0" fillId="0" borderId="0" xfId="0" applyNumberFormat="1"/>
    <xf numFmtId="0" fontId="0" fillId="4" borderId="0" xfId="0" applyFill="1"/>
    <xf numFmtId="0" fontId="1" fillId="0" borderId="0" xfId="0" applyFont="1"/>
    <xf numFmtId="165" fontId="0" fillId="0" borderId="0" xfId="0" applyNumberFormat="1"/>
    <xf numFmtId="0" fontId="0" fillId="0" borderId="7" xfId="0" applyBorder="1"/>
    <xf numFmtId="164" fontId="0" fillId="0" borderId="8" xfId="0" applyNumberFormat="1" applyBorder="1"/>
    <xf numFmtId="164" fontId="0" fillId="0" borderId="3" xfId="0" applyNumberFormat="1" applyBorder="1"/>
    <xf numFmtId="0" fontId="0" fillId="5" borderId="0" xfId="0" applyFill="1"/>
    <xf numFmtId="164" fontId="0" fillId="0" borderId="2" xfId="0" applyNumberFormat="1" applyBorder="1"/>
    <xf numFmtId="2" fontId="0" fillId="6" borderId="0" xfId="0" applyNumberFormat="1" applyFill="1"/>
    <xf numFmtId="165" fontId="5" fillId="0" borderId="10" xfId="0" applyNumberFormat="1" applyFont="1" applyBorder="1"/>
    <xf numFmtId="0" fontId="0" fillId="0" borderId="8" xfId="0" applyBorder="1"/>
    <xf numFmtId="2" fontId="0" fillId="0" borderId="8" xfId="0" applyNumberFormat="1" applyBorder="1"/>
    <xf numFmtId="165" fontId="5" fillId="0" borderId="11" xfId="0" applyNumberFormat="1" applyFont="1" applyBorder="1"/>
    <xf numFmtId="2" fontId="0" fillId="0" borderId="2" xfId="0" applyNumberFormat="1" applyBorder="1"/>
    <xf numFmtId="2" fontId="0" fillId="0" borderId="4" xfId="0" applyNumberFormat="1" applyBorder="1"/>
    <xf numFmtId="2" fontId="0" fillId="0" borderId="7" xfId="0" applyNumberFormat="1" applyBorder="1"/>
    <xf numFmtId="165" fontId="5" fillId="0" borderId="9" xfId="0" applyNumberFormat="1" applyFont="1" applyBorder="1"/>
    <xf numFmtId="2" fontId="0" fillId="0" borderId="6" xfId="0" applyNumberFormat="1" applyBorder="1"/>
    <xf numFmtId="164" fontId="0" fillId="0" borderId="0" xfId="0" applyNumberFormat="1"/>
    <xf numFmtId="164" fontId="0" fillId="0" borderId="7" xfId="0" applyNumberFormat="1" applyBorder="1"/>
    <xf numFmtId="165" fontId="0" fillId="0" borderId="8" xfId="0" applyNumberFormat="1" applyBorder="1"/>
    <xf numFmtId="165" fontId="0" fillId="0" borderId="7" xfId="0" applyNumberFormat="1" applyBorder="1"/>
    <xf numFmtId="2" fontId="4" fillId="0" borderId="0" xfId="0" applyNumberFormat="1" applyFont="1"/>
    <xf numFmtId="2" fontId="6" fillId="0" borderId="0" xfId="0" applyNumberFormat="1" applyFont="1"/>
    <xf numFmtId="2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2" fontId="0" fillId="0" borderId="0" xfId="0" applyNumberFormat="1" applyAlignment="1">
      <alignment vertical="center"/>
    </xf>
    <xf numFmtId="2" fontId="1" fillId="0" borderId="0" xfId="0" applyNumberFormat="1" applyFont="1"/>
    <xf numFmtId="1" fontId="1" fillId="0" borderId="0" xfId="0" applyNumberFormat="1" applyFont="1"/>
    <xf numFmtId="2" fontId="8" fillId="0" borderId="0" xfId="0" applyNumberFormat="1" applyFont="1"/>
    <xf numFmtId="2" fontId="7" fillId="0" borderId="0" xfId="0" applyNumberFormat="1" applyFont="1"/>
    <xf numFmtId="0" fontId="0" fillId="6" borderId="0" xfId="0" applyFill="1"/>
    <xf numFmtId="2" fontId="0" fillId="6" borderId="8" xfId="0" applyNumberFormat="1" applyFill="1" applyBorder="1"/>
    <xf numFmtId="2" fontId="0" fillId="6" borderId="7" xfId="0" applyNumberFormat="1" applyFill="1" applyBorder="1"/>
    <xf numFmtId="0" fontId="0" fillId="7" borderId="0" xfId="0" applyFill="1"/>
    <xf numFmtId="0" fontId="0" fillId="8" borderId="0" xfId="0" applyFill="1"/>
    <xf numFmtId="1" fontId="7" fillId="0" borderId="0" xfId="0" applyNumberFormat="1" applyFont="1"/>
    <xf numFmtId="165" fontId="5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63F5"/>
      <color rgb="FFFF3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standard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672696842882144"/>
                  <c:y val="-0.156423210318723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'piastra 1 mar 12_03'!$C$21:$C$26</c:f>
              <c:numCache>
                <c:formatCode>General</c:formatCode>
                <c:ptCount val="6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</c:numCache>
            </c:numRef>
          </c:xVal>
          <c:yVal>
            <c:numRef>
              <c:f>'piastra 1 mar 12_03'!$D$21:$D$26</c:f>
              <c:numCache>
                <c:formatCode>General</c:formatCode>
                <c:ptCount val="6"/>
                <c:pt idx="0">
                  <c:v>1.72665</c:v>
                </c:pt>
                <c:pt idx="1">
                  <c:v>1.4819500000000001</c:v>
                </c:pt>
                <c:pt idx="2">
                  <c:v>1.095</c:v>
                </c:pt>
                <c:pt idx="3">
                  <c:v>0.77164999999999995</c:v>
                </c:pt>
                <c:pt idx="4">
                  <c:v>0.33594999999999997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DB-7F4E-A8B5-F13500A8E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9682495"/>
        <c:axId val="769684207"/>
      </c:scatterChart>
      <c:valAx>
        <c:axId val="769682495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9684207"/>
        <c:crosses val="autoZero"/>
        <c:crossBetween val="midCat"/>
        <c:majorUnit val="4"/>
        <c:minorUnit val="4"/>
      </c:valAx>
      <c:valAx>
        <c:axId val="769684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69682495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Standard piastra2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483335646843193"/>
                  <c:y val="-0.1720344928714464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05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'piastra 2 gio 14_03'!$D$19:$D$24</c:f>
              <c:numCache>
                <c:formatCode>General</c:formatCode>
                <c:ptCount val="6"/>
                <c:pt idx="0">
                  <c:v>20</c:v>
                </c:pt>
                <c:pt idx="1">
                  <c:v>16</c:v>
                </c:pt>
                <c:pt idx="2">
                  <c:v>12</c:v>
                </c:pt>
                <c:pt idx="3">
                  <c:v>8</c:v>
                </c:pt>
                <c:pt idx="4">
                  <c:v>4</c:v>
                </c:pt>
                <c:pt idx="5">
                  <c:v>0</c:v>
                </c:pt>
              </c:numCache>
            </c:numRef>
          </c:xVal>
          <c:yVal>
            <c:numRef>
              <c:f>'piastra 2 gio 14_03'!$E$19:$E$24</c:f>
              <c:numCache>
                <c:formatCode>General</c:formatCode>
                <c:ptCount val="6"/>
                <c:pt idx="0">
                  <c:v>1.7677</c:v>
                </c:pt>
                <c:pt idx="1">
                  <c:v>1.4272</c:v>
                </c:pt>
                <c:pt idx="2">
                  <c:v>1.0983000000000001</c:v>
                </c:pt>
                <c:pt idx="3">
                  <c:v>0.74359999999999993</c:v>
                </c:pt>
                <c:pt idx="4">
                  <c:v>0.38634999999999997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D7-8743-AD4A-73134525C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4371424"/>
        <c:axId val="314373136"/>
      </c:scatterChart>
      <c:valAx>
        <c:axId val="314371424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4373136"/>
        <c:crosses val="autoZero"/>
        <c:crossBetween val="midCat"/>
        <c:majorUnit val="4"/>
        <c:minorUnit val="4"/>
      </c:valAx>
      <c:valAx>
        <c:axId val="314373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14371424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2000" b="0" i="1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Gpx1</a:t>
            </a:r>
            <a:endParaRPr lang="it-IT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691413573303337"/>
          <c:y val="0.12833910034602075"/>
          <c:w val="0.8481425536093703"/>
          <c:h val="0.68801596599732995"/>
        </c:manualLayout>
      </c:layout>
      <c:lineChart>
        <c:grouping val="standard"/>
        <c:varyColors val="0"/>
        <c:ser>
          <c:idx val="1"/>
          <c:order val="0"/>
          <c:tx>
            <c:v>Control</c:v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accent3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'[1]grafici sistemati'!$Z$34:$AC$34</c:f>
                <c:numCache>
                  <c:formatCode>General</c:formatCode>
                  <c:ptCount val="4"/>
                  <c:pt idx="0">
                    <c:v>0.01</c:v>
                  </c:pt>
                  <c:pt idx="1">
                    <c:v>4.9468281958743891E-3</c:v>
                  </c:pt>
                  <c:pt idx="2">
                    <c:v>7.8839300799920901E-3</c:v>
                  </c:pt>
                  <c:pt idx="3">
                    <c:v>9.1601016383075606E-2</c:v>
                  </c:pt>
                </c:numCache>
              </c:numRef>
            </c:plus>
            <c:minus>
              <c:numRef>
                <c:f>'[1]grafici sistemati'!$Z$34:$AC$34</c:f>
                <c:numCache>
                  <c:formatCode>General</c:formatCode>
                  <c:ptCount val="4"/>
                  <c:pt idx="0">
                    <c:v>0.01</c:v>
                  </c:pt>
                  <c:pt idx="1">
                    <c:v>4.9468281958743891E-3</c:v>
                  </c:pt>
                  <c:pt idx="2">
                    <c:v>7.8839300799920901E-3</c:v>
                  </c:pt>
                  <c:pt idx="3">
                    <c:v>9.1601016383075606E-2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'[1]grafici sistemati'!$F$72:$I$72</c:f>
              <c:strCache>
                <c:ptCount val="4"/>
                <c:pt idx="0">
                  <c:v>0° </c:v>
                </c:pt>
                <c:pt idx="1">
                  <c:v>5gg (+1°)</c:v>
                </c:pt>
                <c:pt idx="2">
                  <c:v>10gg (+2°)</c:v>
                </c:pt>
                <c:pt idx="3">
                  <c:v>15gg (+3°)</c:v>
                </c:pt>
              </c:strCache>
            </c:strRef>
          </c:cat>
          <c:val>
            <c:numRef>
              <c:f>'[1]DATI PULITI'!$BF$184:$BI$184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37-8741-A69E-01BC744EE62B}"/>
            </c:ext>
          </c:extLst>
        </c:ser>
        <c:ser>
          <c:idx val="0"/>
          <c:order val="1"/>
          <c:tx>
            <c:v>Treatment</c:v>
          </c:tx>
          <c:spPr>
            <a:ln w="28575" cap="rnd">
              <a:solidFill>
                <a:srgbClr val="C75A1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rgbClr val="C75A1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'[1]grafici sistemati'!$F$72:$I$72</c:f>
              <c:strCache>
                <c:ptCount val="4"/>
                <c:pt idx="0">
                  <c:v>0° </c:v>
                </c:pt>
                <c:pt idx="1">
                  <c:v>5gg (+1°)</c:v>
                </c:pt>
                <c:pt idx="2">
                  <c:v>10gg (+2°)</c:v>
                </c:pt>
                <c:pt idx="3">
                  <c:v>15gg (+3°)</c:v>
                </c:pt>
              </c:strCache>
            </c:strRef>
          </c:cat>
          <c:val>
            <c:numRef>
              <c:f>'[1]DATI PULITI'!$BF$183:$BI$183</c:f>
              <c:numCache>
                <c:formatCode>General</c:formatCode>
                <c:ptCount val="4"/>
                <c:pt idx="0">
                  <c:v>1</c:v>
                </c:pt>
                <c:pt idx="1">
                  <c:v>0.49468281958743887</c:v>
                </c:pt>
                <c:pt idx="2">
                  <c:v>0.78839300799920908</c:v>
                </c:pt>
                <c:pt idx="3">
                  <c:v>9.1601016383075606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37-8741-A69E-01BC744EE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74223"/>
        <c:axId val="136936399"/>
      </c:lineChart>
      <c:catAx>
        <c:axId val="1365742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936399"/>
        <c:crosses val="autoZero"/>
        <c:auto val="1"/>
        <c:lblAlgn val="ctr"/>
        <c:lblOffset val="100"/>
        <c:noMultiLvlLbl val="0"/>
      </c:catAx>
      <c:valAx>
        <c:axId val="136936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65742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6142183601889377"/>
          <c:y val="0.85747521288479867"/>
          <c:w val="0.2771563990562268"/>
          <c:h val="4.30982803843640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20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it-IT" sz="2000" b="0" i="1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Gpx4</a:t>
            </a:r>
            <a:endParaRPr lang="it-IT" sz="20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</a:endParaRPr>
          </a:p>
        </c:rich>
      </c:tx>
      <c:layout>
        <c:manualLayout>
          <c:xMode val="edge"/>
          <c:yMode val="edge"/>
          <c:x val="0.44768459694926105"/>
          <c:y val="1.647450304726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20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260989727277467"/>
          <c:y val="0.12530405405405406"/>
          <c:w val="0.8529457162225581"/>
          <c:h val="0.66633150351474202"/>
        </c:manualLayout>
      </c:layout>
      <c:lineChart>
        <c:grouping val="standard"/>
        <c:varyColors val="0"/>
        <c:ser>
          <c:idx val="1"/>
          <c:order val="0"/>
          <c:tx>
            <c:v>Control</c:v>
          </c:tx>
          <c:spPr>
            <a:ln w="28575" cap="rnd">
              <a:solidFill>
                <a:schemeClr val="accent3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  <a:prstDash val="dash"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'[1]grafici sistemati'!$U$34:$X$34</c:f>
                <c:numCache>
                  <c:formatCode>General</c:formatCode>
                  <c:ptCount val="4"/>
                  <c:pt idx="0">
                    <c:v>3.7624900063690743E-2</c:v>
                  </c:pt>
                  <c:pt idx="1">
                    <c:v>0.84587428696741696</c:v>
                  </c:pt>
                  <c:pt idx="2">
                    <c:v>0.67701786328459268</c:v>
                  </c:pt>
                  <c:pt idx="3">
                    <c:v>0.23310419382183023</c:v>
                  </c:pt>
                </c:numCache>
              </c:numRef>
            </c:plus>
            <c:minus>
              <c:numRef>
                <c:f>'[1]grafici sistemati'!$U$34:$X$34</c:f>
                <c:numCache>
                  <c:formatCode>General</c:formatCode>
                  <c:ptCount val="4"/>
                  <c:pt idx="0">
                    <c:v>3.7624900063690743E-2</c:v>
                  </c:pt>
                  <c:pt idx="1">
                    <c:v>0.84587428696741696</c:v>
                  </c:pt>
                  <c:pt idx="2">
                    <c:v>0.67701786328459268</c:v>
                  </c:pt>
                  <c:pt idx="3">
                    <c:v>0.23310419382183023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[1]GRAFICI!$Q$115:$T$115</c:f>
              <c:strCache>
                <c:ptCount val="4"/>
                <c:pt idx="0">
                  <c:v>0° </c:v>
                </c:pt>
                <c:pt idx="1">
                  <c:v>5gg (+1°)</c:v>
                </c:pt>
                <c:pt idx="2">
                  <c:v>10gg (+2°)</c:v>
                </c:pt>
                <c:pt idx="3">
                  <c:v>15gg (+3°)</c:v>
                </c:pt>
              </c:strCache>
            </c:strRef>
          </c:cat>
          <c:val>
            <c:numRef>
              <c:f>'[1]DATI PULITI'!$BJ$184:$BM$184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2AC-F44F-831B-67B01EA1EEA6}"/>
            </c:ext>
          </c:extLst>
        </c:ser>
        <c:ser>
          <c:idx val="0"/>
          <c:order val="1"/>
          <c:tx>
            <c:v>Treatment </c:v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'[1]grafici sistemati'!$U$32:$X$32</c:f>
                <c:numCache>
                  <c:formatCode>General</c:formatCode>
                  <c:ptCount val="4"/>
                  <c:pt idx="0">
                    <c:v>3.7624900063690743E-2</c:v>
                  </c:pt>
                  <c:pt idx="1">
                    <c:v>0.21697640435996049</c:v>
                  </c:pt>
                  <c:pt idx="2">
                    <c:v>1.1144359074430996</c:v>
                  </c:pt>
                  <c:pt idx="3">
                    <c:v>0.52231691886586828</c:v>
                  </c:pt>
                </c:numCache>
              </c:numRef>
            </c:plus>
            <c:minus>
              <c:numRef>
                <c:f>'[1]grafici sistemati'!$U$32:$X$32</c:f>
                <c:numCache>
                  <c:formatCode>General</c:formatCode>
                  <c:ptCount val="4"/>
                  <c:pt idx="0">
                    <c:v>3.7624900063690743E-2</c:v>
                  </c:pt>
                  <c:pt idx="1">
                    <c:v>0.21697640435996049</c:v>
                  </c:pt>
                  <c:pt idx="2">
                    <c:v>1.1144359074430996</c:v>
                  </c:pt>
                  <c:pt idx="3">
                    <c:v>0.52231691886586828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cat>
            <c:strRef>
              <c:f>[1]GRAFICI!$Q$115:$T$115</c:f>
              <c:strCache>
                <c:ptCount val="4"/>
                <c:pt idx="0">
                  <c:v>0° </c:v>
                </c:pt>
                <c:pt idx="1">
                  <c:v>5gg (+1°)</c:v>
                </c:pt>
                <c:pt idx="2">
                  <c:v>10gg (+2°)</c:v>
                </c:pt>
                <c:pt idx="3">
                  <c:v>15gg (+3°)</c:v>
                </c:pt>
              </c:strCache>
            </c:strRef>
          </c:cat>
          <c:val>
            <c:numRef>
              <c:f>'[1]DATI PULITI'!$BJ$183:$BM$183</c:f>
              <c:numCache>
                <c:formatCode>General</c:formatCode>
                <c:ptCount val="4"/>
                <c:pt idx="0">
                  <c:v>1</c:v>
                </c:pt>
                <c:pt idx="1">
                  <c:v>3.5265535316867198</c:v>
                </c:pt>
                <c:pt idx="2">
                  <c:v>2.0006083299054063</c:v>
                </c:pt>
                <c:pt idx="3">
                  <c:v>0.98819120256140136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AC-F44F-831B-67B01EA1E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842992"/>
        <c:axId val="137471327"/>
      </c:lineChart>
      <c:catAx>
        <c:axId val="644842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ptos Narrow" panose="020B0004020202020204" pitchFamily="34" charset="0"/>
                <a:ea typeface="+mn-ea"/>
                <a:cs typeface="+mn-cs"/>
              </a:defRPr>
            </a:pPr>
            <a:endParaRPr lang="it-IT"/>
          </a:p>
        </c:txPr>
        <c:crossAx val="137471327"/>
        <c:crosses val="autoZero"/>
        <c:auto val="1"/>
        <c:lblAlgn val="ctr"/>
        <c:lblOffset val="100"/>
        <c:noMultiLvlLbl val="0"/>
      </c:catAx>
      <c:valAx>
        <c:axId val="1374713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842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106711716442598"/>
          <c:y val="0.85880310859580045"/>
          <c:w val="0.3778657509038188"/>
          <c:h val="6.15874000925166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1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Calibri" panose="020F0502020204030204" pitchFamily="34" charset="0"/>
              </a:defRPr>
            </a:pPr>
            <a:r>
              <a:rPr lang="it-IT" sz="2000" i="1">
                <a:latin typeface="+mn-lt"/>
                <a:cs typeface="Calibri" panose="020F0502020204030204" pitchFamily="34" charset="0"/>
              </a:rPr>
              <a:t>Se-GPX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1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Calibri" panose="020F0502020204030204" pitchFamily="34" charset="0"/>
            </a:defRPr>
          </a:pPr>
          <a:endParaRPr lang="it-I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Control</c:v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[2]pulito!$Y$10:$AB$10</c:f>
                <c:numCache>
                  <c:formatCode>General</c:formatCode>
                  <c:ptCount val="4"/>
                  <c:pt idx="0">
                    <c:v>7.747231566016842E-2</c:v>
                  </c:pt>
                  <c:pt idx="1">
                    <c:v>7.0155458474227064E-2</c:v>
                  </c:pt>
                  <c:pt idx="2">
                    <c:v>0.20940967607148953</c:v>
                  </c:pt>
                  <c:pt idx="3">
                    <c:v>0.70114198225156021</c:v>
                  </c:pt>
                </c:numCache>
              </c:numRef>
            </c:plus>
            <c:minus>
              <c:numRef>
                <c:f>[2]pulito!$Y$10:$AB$10</c:f>
                <c:numCache>
                  <c:formatCode>General</c:formatCode>
                  <c:ptCount val="4"/>
                  <c:pt idx="0">
                    <c:v>7.747231566016842E-2</c:v>
                  </c:pt>
                  <c:pt idx="1">
                    <c:v>7.0155458474227064E-2</c:v>
                  </c:pt>
                  <c:pt idx="2">
                    <c:v>0.20940967607148953</c:v>
                  </c:pt>
                  <c:pt idx="3">
                    <c:v>0.70114198225156021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'piastra 2 gio 14_03'!$K$31:$N$31</c:f>
              <c:numCache>
                <c:formatCode>0</c:formatCode>
                <c:ptCount val="4"/>
              </c:numCache>
            </c:numRef>
          </c:cat>
          <c:val>
            <c:numRef>
              <c:f>[2]pulito!$Y$9:$AB$9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D2-CF42-8943-E472980A23B7}"/>
            </c:ext>
          </c:extLst>
        </c:ser>
        <c:ser>
          <c:idx val="1"/>
          <c:order val="1"/>
          <c:tx>
            <c:v>Treatment</c:v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[2]pulito!$Y$12:$AB$12</c:f>
                <c:numCache>
                  <c:formatCode>General</c:formatCode>
                  <c:ptCount val="4"/>
                  <c:pt idx="0">
                    <c:v>7.747231566016842E-2</c:v>
                  </c:pt>
                  <c:pt idx="1">
                    <c:v>0.25039121117031216</c:v>
                  </c:pt>
                  <c:pt idx="2">
                    <c:v>0.57400329342325229</c:v>
                  </c:pt>
                  <c:pt idx="3">
                    <c:v>0.75893405464750996</c:v>
                  </c:pt>
                </c:numCache>
              </c:numRef>
            </c:plus>
            <c:minus>
              <c:numRef>
                <c:f>[2]pulito!$Y$12:$AB$12</c:f>
                <c:numCache>
                  <c:formatCode>General</c:formatCode>
                  <c:ptCount val="4"/>
                  <c:pt idx="0">
                    <c:v>7.747231566016842E-2</c:v>
                  </c:pt>
                  <c:pt idx="1">
                    <c:v>0.25039121117031216</c:v>
                  </c:pt>
                  <c:pt idx="2">
                    <c:v>0.57400329342325229</c:v>
                  </c:pt>
                  <c:pt idx="3">
                    <c:v>0.75893405464750996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'piastra 2 gio 14_03'!$K$31:$N$31</c:f>
              <c:numCache>
                <c:formatCode>0</c:formatCode>
                <c:ptCount val="4"/>
              </c:numCache>
            </c:numRef>
          </c:cat>
          <c:val>
            <c:numRef>
              <c:f>[2]pulito!$Y$11:$AB$11</c:f>
              <c:numCache>
                <c:formatCode>General</c:formatCode>
                <c:ptCount val="4"/>
                <c:pt idx="0">
                  <c:v>1</c:v>
                </c:pt>
                <c:pt idx="1">
                  <c:v>1.7304099332180798</c:v>
                </c:pt>
                <c:pt idx="2">
                  <c:v>2.6601761855631993</c:v>
                </c:pt>
                <c:pt idx="3">
                  <c:v>1.7107128299153858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D2-CF42-8943-E472980A2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7194128"/>
        <c:axId val="887202448"/>
      </c:lineChart>
      <c:catAx>
        <c:axId val="8871941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7202448"/>
        <c:crosses val="autoZero"/>
        <c:auto val="1"/>
        <c:lblAlgn val="ctr"/>
        <c:lblOffset val="100"/>
        <c:noMultiLvlLbl val="0"/>
      </c:catAx>
      <c:valAx>
        <c:axId val="887202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Times New Roman" panose="02020603050405020304" pitchFamily="18" charset="0"/>
                  </a:defRPr>
                </a:pPr>
                <a:r>
                  <a:rPr lang="it-IT" sz="1600">
                    <a:latin typeface="+mn-lt"/>
                    <a:cs typeface="Times New Roman" panose="02020603050405020304" pitchFamily="18" charset="0"/>
                  </a:rPr>
                  <a:t>U Se-GPX/mg proteins  (f.i.)</a:t>
                </a:r>
              </a:p>
            </c:rich>
          </c:tx>
          <c:layout>
            <c:manualLayout>
              <c:xMode val="edge"/>
              <c:yMode val="edge"/>
              <c:x val="1.6668943410732044E-2"/>
              <c:y val="0.2771880686279676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Times New Roman" panose="02020603050405020304" pitchFamily="18" charset="0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87194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564628292410182"/>
          <c:y val="0.91376859726830961"/>
          <c:w val="0.41706460687941671"/>
          <c:h val="8.46974865846687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Calibri" panose="020F0502020204030204" pitchFamily="34" charset="0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16510</xdr:colOff>
      <xdr:row>27</xdr:row>
      <xdr:rowOff>111760</xdr:rowOff>
    </xdr:from>
    <xdr:to>
      <xdr:col>7</xdr:col>
      <xdr:colOff>172720</xdr:colOff>
      <xdr:row>41</xdr:row>
      <xdr:rowOff>132080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3D80CDC-F194-7B05-CDED-F54A70DF2E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207980</xdr:colOff>
      <xdr:row>6</xdr:row>
      <xdr:rowOff>166632</xdr:rowOff>
    </xdr:from>
    <xdr:to>
      <xdr:col>0</xdr:col>
      <xdr:colOff>551446</xdr:colOff>
      <xdr:row>15</xdr:row>
      <xdr:rowOff>116388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166334F-5E37-2B41-A0FE-2D9ED60C27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51</xdr:row>
      <xdr:rowOff>0</xdr:rowOff>
    </xdr:from>
    <xdr:to>
      <xdr:col>23</xdr:col>
      <xdr:colOff>43965</xdr:colOff>
      <xdr:row>75</xdr:row>
      <xdr:rowOff>10820</xdr:rowOff>
    </xdr:to>
    <xdr:grpSp>
      <xdr:nvGrpSpPr>
        <xdr:cNvPr id="18" name="Gruppo 17">
          <a:extLst>
            <a:ext uri="{FF2B5EF4-FFF2-40B4-BE49-F238E27FC236}">
              <a16:creationId xmlns:a16="http://schemas.microsoft.com/office/drawing/2014/main" id="{7E8ADE34-D895-6C49-AE84-A53EC11A284E}"/>
            </a:ext>
          </a:extLst>
        </xdr:cNvPr>
        <xdr:cNvGrpSpPr/>
      </xdr:nvGrpSpPr>
      <xdr:grpSpPr>
        <a:xfrm>
          <a:off x="13462000" y="10363200"/>
          <a:ext cx="6932445" cy="4887620"/>
          <a:chOff x="627529" y="4766235"/>
          <a:chExt cx="6992471" cy="4915647"/>
        </a:xfrm>
      </xdr:grpSpPr>
      <xdr:graphicFrame macro="">
        <xdr:nvGraphicFramePr>
          <xdr:cNvPr id="19" name="Grafico 18">
            <a:extLst>
              <a:ext uri="{FF2B5EF4-FFF2-40B4-BE49-F238E27FC236}">
                <a16:creationId xmlns:a16="http://schemas.microsoft.com/office/drawing/2014/main" id="{B58DE5BC-048D-03C1-12E8-C65CFCF7C0F1}"/>
              </a:ext>
            </a:extLst>
          </xdr:cNvPr>
          <xdr:cNvGraphicFramePr>
            <a:graphicFrameLocks/>
          </xdr:cNvGraphicFramePr>
        </xdr:nvGraphicFramePr>
        <xdr:xfrm>
          <a:off x="627529" y="4766235"/>
          <a:ext cx="6992471" cy="49156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20" name="CasellaDiTesto 19">
            <a:extLst>
              <a:ext uri="{FF2B5EF4-FFF2-40B4-BE49-F238E27FC236}">
                <a16:creationId xmlns:a16="http://schemas.microsoft.com/office/drawing/2014/main" id="{18F6674A-0DE5-3093-8E61-1FB785F23715}"/>
              </a:ext>
            </a:extLst>
          </xdr:cNvPr>
          <xdr:cNvSpPr txBox="1"/>
        </xdr:nvSpPr>
        <xdr:spPr>
          <a:xfrm>
            <a:off x="2219359" y="7809580"/>
            <a:ext cx="339165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</a:t>
            </a:r>
          </a:p>
          <a:p>
            <a:endParaRPr lang="it-IT" sz="1100"/>
          </a:p>
        </xdr:txBody>
      </xdr:sp>
      <xdr:sp macro="" textlink="">
        <xdr:nvSpPr>
          <xdr:cNvPr id="21" name="CasellaDiTesto 20">
            <a:extLst>
              <a:ext uri="{FF2B5EF4-FFF2-40B4-BE49-F238E27FC236}">
                <a16:creationId xmlns:a16="http://schemas.microsoft.com/office/drawing/2014/main" id="{E657C410-B0E6-35F7-CF0D-FEDF8DBA6149}"/>
              </a:ext>
            </a:extLst>
          </xdr:cNvPr>
          <xdr:cNvSpPr txBox="1"/>
        </xdr:nvSpPr>
        <xdr:spPr>
          <a:xfrm>
            <a:off x="3700720" y="7830383"/>
            <a:ext cx="338015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</a:t>
            </a:r>
          </a:p>
          <a:p>
            <a:endParaRPr lang="it-IT" sz="1100"/>
          </a:p>
        </xdr:txBody>
      </xdr:sp>
      <xdr:sp macro="" textlink="">
        <xdr:nvSpPr>
          <xdr:cNvPr id="22" name="CasellaDiTesto 21">
            <a:extLst>
              <a:ext uri="{FF2B5EF4-FFF2-40B4-BE49-F238E27FC236}">
                <a16:creationId xmlns:a16="http://schemas.microsoft.com/office/drawing/2014/main" id="{3D12645A-CB26-706D-4C2E-94929721AB74}"/>
              </a:ext>
            </a:extLst>
          </xdr:cNvPr>
          <xdr:cNvSpPr txBox="1"/>
        </xdr:nvSpPr>
        <xdr:spPr>
          <a:xfrm>
            <a:off x="5106377" y="7660533"/>
            <a:ext cx="34290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</a:t>
            </a:r>
          </a:p>
          <a:p>
            <a:endParaRPr lang="it-IT" sz="1100"/>
          </a:p>
        </xdr:txBody>
      </xdr:sp>
      <xdr:sp macro="" textlink="">
        <xdr:nvSpPr>
          <xdr:cNvPr id="23" name="CasellaDiTesto 22">
            <a:extLst>
              <a:ext uri="{FF2B5EF4-FFF2-40B4-BE49-F238E27FC236}">
                <a16:creationId xmlns:a16="http://schemas.microsoft.com/office/drawing/2014/main" id="{71E18699-DF41-6A31-7A69-5425369D4C2E}"/>
              </a:ext>
            </a:extLst>
          </xdr:cNvPr>
          <xdr:cNvSpPr txBox="1"/>
        </xdr:nvSpPr>
        <xdr:spPr>
          <a:xfrm>
            <a:off x="6563085" y="7788166"/>
            <a:ext cx="33428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</a:t>
            </a:r>
          </a:p>
          <a:p>
            <a:endParaRPr lang="it-IT" sz="1100"/>
          </a:p>
        </xdr:txBody>
      </xdr:sp>
      <xdr:sp macro="" textlink="">
        <xdr:nvSpPr>
          <xdr:cNvPr id="24" name="CasellaDiTesto 23">
            <a:extLst>
              <a:ext uri="{FF2B5EF4-FFF2-40B4-BE49-F238E27FC236}">
                <a16:creationId xmlns:a16="http://schemas.microsoft.com/office/drawing/2014/main" id="{0497DFDF-E2E6-74DA-086A-CA8A0E42BA8B}"/>
              </a:ext>
            </a:extLst>
          </xdr:cNvPr>
          <xdr:cNvSpPr txBox="1"/>
        </xdr:nvSpPr>
        <xdr:spPr>
          <a:xfrm>
            <a:off x="2192503" y="8042413"/>
            <a:ext cx="34290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A'</a:t>
            </a:r>
          </a:p>
          <a:p>
            <a:endParaRPr lang="it-IT" sz="1100"/>
          </a:p>
        </xdr:txBody>
      </xdr:sp>
      <xdr:sp macro="" textlink="">
        <xdr:nvSpPr>
          <xdr:cNvPr id="25" name="CasellaDiTesto 24">
            <a:extLst>
              <a:ext uri="{FF2B5EF4-FFF2-40B4-BE49-F238E27FC236}">
                <a16:creationId xmlns:a16="http://schemas.microsoft.com/office/drawing/2014/main" id="{8CBF2732-8622-2E05-CE4B-43DB2F6F56FC}"/>
              </a:ext>
            </a:extLst>
          </xdr:cNvPr>
          <xdr:cNvSpPr txBox="1"/>
        </xdr:nvSpPr>
        <xdr:spPr>
          <a:xfrm>
            <a:off x="3709723" y="8129685"/>
            <a:ext cx="33428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A'</a:t>
            </a:r>
          </a:p>
          <a:p>
            <a:endParaRPr lang="it-IT" sz="1100"/>
          </a:p>
        </xdr:txBody>
      </xdr:sp>
      <xdr:sp macro="" textlink="">
        <xdr:nvSpPr>
          <xdr:cNvPr id="26" name="CasellaDiTesto 25">
            <a:extLst>
              <a:ext uri="{FF2B5EF4-FFF2-40B4-BE49-F238E27FC236}">
                <a16:creationId xmlns:a16="http://schemas.microsoft.com/office/drawing/2014/main" id="{209125F2-79B1-3889-6FD2-E09DD1FE2DE2}"/>
              </a:ext>
            </a:extLst>
          </xdr:cNvPr>
          <xdr:cNvSpPr txBox="1"/>
        </xdr:nvSpPr>
        <xdr:spPr>
          <a:xfrm>
            <a:off x="6643977" y="5848706"/>
            <a:ext cx="34290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C'</a:t>
            </a:r>
          </a:p>
          <a:p>
            <a:endParaRPr lang="it-IT" sz="1100"/>
          </a:p>
        </xdr:txBody>
      </xdr:sp>
      <xdr:sp macro="" textlink="">
        <xdr:nvSpPr>
          <xdr:cNvPr id="27" name="CasellaDiTesto 26">
            <a:extLst>
              <a:ext uri="{FF2B5EF4-FFF2-40B4-BE49-F238E27FC236}">
                <a16:creationId xmlns:a16="http://schemas.microsoft.com/office/drawing/2014/main" id="{04337B9C-97F1-5ABF-FD38-4B1BA9C58BA7}"/>
              </a:ext>
            </a:extLst>
          </xdr:cNvPr>
          <xdr:cNvSpPr txBox="1"/>
        </xdr:nvSpPr>
        <xdr:spPr>
          <a:xfrm>
            <a:off x="5162005" y="8072908"/>
            <a:ext cx="334280" cy="24727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it-IT" sz="1100"/>
              <a:t>A'</a:t>
            </a:r>
          </a:p>
          <a:p>
            <a:endParaRPr lang="it-IT" sz="1100"/>
          </a:p>
        </xdr:txBody>
      </xdr:sp>
    </xdr:grpSp>
    <xdr:clientData/>
  </xdr:twoCellAnchor>
  <xdr:twoCellAnchor>
    <xdr:from>
      <xdr:col>21</xdr:col>
      <xdr:colOff>640791</xdr:colOff>
      <xdr:row>55</xdr:row>
      <xdr:rowOff>19237</xdr:rowOff>
    </xdr:from>
    <xdr:to>
      <xdr:col>22</xdr:col>
      <xdr:colOff>350110</xdr:colOff>
      <xdr:row>56</xdr:row>
      <xdr:rowOff>43285</xdr:rowOff>
    </xdr:to>
    <xdr:sp macro="" textlink="">
      <xdr:nvSpPr>
        <xdr:cNvPr id="28" name="CasellaDiTesto 27">
          <a:extLst>
            <a:ext uri="{FF2B5EF4-FFF2-40B4-BE49-F238E27FC236}">
              <a16:creationId xmlns:a16="http://schemas.microsoft.com/office/drawing/2014/main" id="{760E6255-3BCB-1544-A9C7-114F6E4FCE9E}"/>
            </a:ext>
          </a:extLst>
        </xdr:cNvPr>
        <xdr:cNvSpPr txBox="1"/>
      </xdr:nvSpPr>
      <xdr:spPr>
        <a:xfrm>
          <a:off x="19457228" y="11259467"/>
          <a:ext cx="541388" cy="2284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**</a:t>
          </a:r>
        </a:p>
      </xdr:txBody>
    </xdr:sp>
    <xdr:clientData/>
  </xdr:twoCellAnchor>
  <xdr:twoCellAnchor>
    <xdr:from>
      <xdr:col>23</xdr:col>
      <xdr:colOff>463176</xdr:colOff>
      <xdr:row>50</xdr:row>
      <xdr:rowOff>194235</xdr:rowOff>
    </xdr:from>
    <xdr:to>
      <xdr:col>32</xdr:col>
      <xdr:colOff>35779</xdr:colOff>
      <xdr:row>74</xdr:row>
      <xdr:rowOff>194235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7ECCAF6D-8FAC-1641-A099-F3BCC8388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93346</xdr:colOff>
      <xdr:row>53</xdr:row>
      <xdr:rowOff>68879</xdr:rowOff>
    </xdr:from>
    <xdr:to>
      <xdr:col>27</xdr:col>
      <xdr:colOff>637533</xdr:colOff>
      <xdr:row>54</xdr:row>
      <xdr:rowOff>73992</xdr:rowOff>
    </xdr:to>
    <xdr:sp macro="" textlink="">
      <xdr:nvSpPr>
        <xdr:cNvPr id="16" name="CasellaDiTesto 15">
          <a:extLst>
            <a:ext uri="{FF2B5EF4-FFF2-40B4-BE49-F238E27FC236}">
              <a16:creationId xmlns:a16="http://schemas.microsoft.com/office/drawing/2014/main" id="{1E030668-FFB1-7048-A1A6-40257B7B398F}"/>
            </a:ext>
          </a:extLst>
        </xdr:cNvPr>
        <xdr:cNvSpPr txBox="1"/>
      </xdr:nvSpPr>
      <xdr:spPr>
        <a:xfrm>
          <a:off x="23695026" y="10838479"/>
          <a:ext cx="544187" cy="20831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**</a:t>
          </a:r>
        </a:p>
      </xdr:txBody>
    </xdr:sp>
    <xdr:clientData/>
  </xdr:twoCellAnchor>
  <xdr:twoCellAnchor>
    <xdr:from>
      <xdr:col>25</xdr:col>
      <xdr:colOff>293262</xdr:colOff>
      <xdr:row>66</xdr:row>
      <xdr:rowOff>9833</xdr:rowOff>
    </xdr:from>
    <xdr:to>
      <xdr:col>25</xdr:col>
      <xdr:colOff>636162</xdr:colOff>
      <xdr:row>67</xdr:row>
      <xdr:rowOff>40641</xdr:rowOff>
    </xdr:to>
    <xdr:sp macro="" textlink="">
      <xdr:nvSpPr>
        <xdr:cNvPr id="17" name="CasellaDiTesto 16">
          <a:extLst>
            <a:ext uri="{FF2B5EF4-FFF2-40B4-BE49-F238E27FC236}">
              <a16:creationId xmlns:a16="http://schemas.microsoft.com/office/drawing/2014/main" id="{7078D83E-5DA6-274E-9826-9CD2E6D34A20}"/>
            </a:ext>
          </a:extLst>
        </xdr:cNvPr>
        <xdr:cNvSpPr txBox="1"/>
      </xdr:nvSpPr>
      <xdr:spPr>
        <a:xfrm>
          <a:off x="22249022" y="13421033"/>
          <a:ext cx="342900" cy="23400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27</xdr:col>
      <xdr:colOff>62351</xdr:colOff>
      <xdr:row>65</xdr:row>
      <xdr:rowOff>169396</xdr:rowOff>
    </xdr:from>
    <xdr:to>
      <xdr:col>27</xdr:col>
      <xdr:colOff>409974</xdr:colOff>
      <xdr:row>66</xdr:row>
      <xdr:rowOff>201167</xdr:rowOff>
    </xdr:to>
    <xdr:sp macro="" textlink="">
      <xdr:nvSpPr>
        <xdr:cNvPr id="31" name="CasellaDiTesto 30">
          <a:extLst>
            <a:ext uri="{FF2B5EF4-FFF2-40B4-BE49-F238E27FC236}">
              <a16:creationId xmlns:a16="http://schemas.microsoft.com/office/drawing/2014/main" id="{557D5A53-6000-9748-A92F-5A9640667643}"/>
            </a:ext>
          </a:extLst>
        </xdr:cNvPr>
        <xdr:cNvSpPr txBox="1"/>
      </xdr:nvSpPr>
      <xdr:spPr>
        <a:xfrm>
          <a:off x="23664031" y="13377396"/>
          <a:ext cx="347623" cy="234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</a:t>
          </a:r>
        </a:p>
      </xdr:txBody>
    </xdr:sp>
    <xdr:clientData/>
  </xdr:twoCellAnchor>
  <xdr:twoCellAnchor>
    <xdr:from>
      <xdr:col>28</xdr:col>
      <xdr:colOff>724055</xdr:colOff>
      <xdr:row>65</xdr:row>
      <xdr:rowOff>156696</xdr:rowOff>
    </xdr:from>
    <xdr:to>
      <xdr:col>29</xdr:col>
      <xdr:colOff>243995</xdr:colOff>
      <xdr:row>66</xdr:row>
      <xdr:rowOff>188467</xdr:rowOff>
    </xdr:to>
    <xdr:sp macro="" textlink="">
      <xdr:nvSpPr>
        <xdr:cNvPr id="32" name="CasellaDiTesto 31">
          <a:extLst>
            <a:ext uri="{FF2B5EF4-FFF2-40B4-BE49-F238E27FC236}">
              <a16:creationId xmlns:a16="http://schemas.microsoft.com/office/drawing/2014/main" id="{12B972D3-4F65-2242-B398-DD66E3C9F0EE}"/>
            </a:ext>
          </a:extLst>
        </xdr:cNvPr>
        <xdr:cNvSpPr txBox="1"/>
      </xdr:nvSpPr>
      <xdr:spPr>
        <a:xfrm>
          <a:off x="25148695" y="13364696"/>
          <a:ext cx="342900" cy="234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30</xdr:col>
      <xdr:colOff>528118</xdr:colOff>
      <xdr:row>65</xdr:row>
      <xdr:rowOff>148099</xdr:rowOff>
    </xdr:from>
    <xdr:to>
      <xdr:col>31</xdr:col>
      <xdr:colOff>52781</xdr:colOff>
      <xdr:row>66</xdr:row>
      <xdr:rowOff>179870</xdr:rowOff>
    </xdr:to>
    <xdr:sp macro="" textlink="">
      <xdr:nvSpPr>
        <xdr:cNvPr id="33" name="CasellaDiTesto 32">
          <a:extLst>
            <a:ext uri="{FF2B5EF4-FFF2-40B4-BE49-F238E27FC236}">
              <a16:creationId xmlns:a16="http://schemas.microsoft.com/office/drawing/2014/main" id="{27F6F9B3-DC28-A249-8EEA-459E7C108DE7}"/>
            </a:ext>
          </a:extLst>
        </xdr:cNvPr>
        <xdr:cNvSpPr txBox="1"/>
      </xdr:nvSpPr>
      <xdr:spPr>
        <a:xfrm>
          <a:off x="26598678" y="13356099"/>
          <a:ext cx="347623" cy="234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25</xdr:col>
      <xdr:colOff>292285</xdr:colOff>
      <xdr:row>64</xdr:row>
      <xdr:rowOff>100633</xdr:rowOff>
    </xdr:from>
    <xdr:to>
      <xdr:col>25</xdr:col>
      <xdr:colOff>635185</xdr:colOff>
      <xdr:row>65</xdr:row>
      <xdr:rowOff>132404</xdr:rowOff>
    </xdr:to>
    <xdr:sp macro="" textlink="">
      <xdr:nvSpPr>
        <xdr:cNvPr id="34" name="CasellaDiTesto 33">
          <a:extLst>
            <a:ext uri="{FF2B5EF4-FFF2-40B4-BE49-F238E27FC236}">
              <a16:creationId xmlns:a16="http://schemas.microsoft.com/office/drawing/2014/main" id="{89121C64-C521-0448-B129-E965A05EF74A}"/>
            </a:ext>
          </a:extLst>
        </xdr:cNvPr>
        <xdr:cNvSpPr txBox="1"/>
      </xdr:nvSpPr>
      <xdr:spPr>
        <a:xfrm>
          <a:off x="22248045" y="13105433"/>
          <a:ext cx="342900" cy="2349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A'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27</xdr:col>
      <xdr:colOff>122465</xdr:colOff>
      <xdr:row>53</xdr:row>
      <xdr:rowOff>172720</xdr:rowOff>
    </xdr:from>
    <xdr:to>
      <xdr:col>27</xdr:col>
      <xdr:colOff>406401</xdr:colOff>
      <xdr:row>54</xdr:row>
      <xdr:rowOff>168773</xdr:rowOff>
    </xdr:to>
    <xdr:sp macro="" textlink="">
      <xdr:nvSpPr>
        <xdr:cNvPr id="35" name="CasellaDiTesto 34">
          <a:extLst>
            <a:ext uri="{FF2B5EF4-FFF2-40B4-BE49-F238E27FC236}">
              <a16:creationId xmlns:a16="http://schemas.microsoft.com/office/drawing/2014/main" id="{A7B13635-FFB1-3C4E-B2A4-BCC45D5D3476}"/>
            </a:ext>
          </a:extLst>
        </xdr:cNvPr>
        <xdr:cNvSpPr txBox="1"/>
      </xdr:nvSpPr>
      <xdr:spPr>
        <a:xfrm>
          <a:off x="23724145" y="10942320"/>
          <a:ext cx="283936" cy="199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B'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28</xdr:col>
      <xdr:colOff>803707</xdr:colOff>
      <xdr:row>56</xdr:row>
      <xdr:rowOff>51386</xdr:rowOff>
    </xdr:from>
    <xdr:to>
      <xdr:col>29</xdr:col>
      <xdr:colOff>323647</xdr:colOff>
      <xdr:row>57</xdr:row>
      <xdr:rowOff>77180</xdr:rowOff>
    </xdr:to>
    <xdr:sp macro="" textlink="">
      <xdr:nvSpPr>
        <xdr:cNvPr id="36" name="CasellaDiTesto 35">
          <a:extLst>
            <a:ext uri="{FF2B5EF4-FFF2-40B4-BE49-F238E27FC236}">
              <a16:creationId xmlns:a16="http://schemas.microsoft.com/office/drawing/2014/main" id="{CA864234-1785-0F4C-A244-67B56A099EB3}"/>
            </a:ext>
          </a:extLst>
        </xdr:cNvPr>
        <xdr:cNvSpPr txBox="1"/>
      </xdr:nvSpPr>
      <xdr:spPr>
        <a:xfrm>
          <a:off x="25228347" y="11430586"/>
          <a:ext cx="342900" cy="2289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A'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30</xdr:col>
      <xdr:colOff>640595</xdr:colOff>
      <xdr:row>62</xdr:row>
      <xdr:rowOff>170055</xdr:rowOff>
    </xdr:from>
    <xdr:to>
      <xdr:col>31</xdr:col>
      <xdr:colOff>168515</xdr:colOff>
      <xdr:row>63</xdr:row>
      <xdr:rowOff>202151</xdr:rowOff>
    </xdr:to>
    <xdr:sp macro="" textlink="">
      <xdr:nvSpPr>
        <xdr:cNvPr id="37" name="CasellaDiTesto 36">
          <a:extLst>
            <a:ext uri="{FF2B5EF4-FFF2-40B4-BE49-F238E27FC236}">
              <a16:creationId xmlns:a16="http://schemas.microsoft.com/office/drawing/2014/main" id="{9BFD3084-D566-4E46-9505-790586B9400D}"/>
            </a:ext>
          </a:extLst>
        </xdr:cNvPr>
        <xdr:cNvSpPr txBox="1"/>
      </xdr:nvSpPr>
      <xdr:spPr>
        <a:xfrm>
          <a:off x="26711155" y="12768455"/>
          <a:ext cx="350880" cy="23529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latin typeface="Aptos Narrow" panose="020B0004020202020204" pitchFamily="34" charset="0"/>
            </a:rPr>
            <a:t>A'</a:t>
          </a:r>
        </a:p>
        <a:p>
          <a:endParaRPr lang="it-IT" sz="1100">
            <a:latin typeface="Aptos Narrow" panose="020B0004020202020204" pitchFamily="34" charset="0"/>
          </a:endParaRPr>
        </a:p>
      </xdr:txBody>
    </xdr:sp>
    <xdr:clientData/>
  </xdr:twoCellAnchor>
  <xdr:twoCellAnchor>
    <xdr:from>
      <xdr:col>32</xdr:col>
      <xdr:colOff>299528</xdr:colOff>
      <xdr:row>50</xdr:row>
      <xdr:rowOff>191698</xdr:rowOff>
    </xdr:from>
    <xdr:to>
      <xdr:col>40</xdr:col>
      <xdr:colOff>611037</xdr:colOff>
      <xdr:row>74</xdr:row>
      <xdr:rowOff>179717</xdr:rowOff>
    </xdr:to>
    <xdr:graphicFrame macro="">
      <xdr:nvGraphicFramePr>
        <xdr:cNvPr id="38" name="Grafico 37">
          <a:extLst>
            <a:ext uri="{FF2B5EF4-FFF2-40B4-BE49-F238E27FC236}">
              <a16:creationId xmlns:a16="http://schemas.microsoft.com/office/drawing/2014/main" id="{AE076FB5-8141-634E-9588-578BA330C3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517060</xdr:colOff>
      <xdr:row>52</xdr:row>
      <xdr:rowOff>145372</xdr:rowOff>
    </xdr:from>
    <xdr:to>
      <xdr:col>38</xdr:col>
      <xdr:colOff>581953</xdr:colOff>
      <xdr:row>55</xdr:row>
      <xdr:rowOff>148394</xdr:rowOff>
    </xdr:to>
    <xdr:sp macro="" textlink="">
      <xdr:nvSpPr>
        <xdr:cNvPr id="39" name="CasellaDiTesto 38">
          <a:extLst>
            <a:ext uri="{FF2B5EF4-FFF2-40B4-BE49-F238E27FC236}">
              <a16:creationId xmlns:a16="http://schemas.microsoft.com/office/drawing/2014/main" id="{DFF8749C-4939-7241-8773-174B0A9A6328}"/>
            </a:ext>
          </a:extLst>
        </xdr:cNvPr>
        <xdr:cNvSpPr txBox="1"/>
      </xdr:nvSpPr>
      <xdr:spPr>
        <a:xfrm>
          <a:off x="32482720" y="10736693"/>
          <a:ext cx="891591" cy="6140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**</a:t>
          </a:r>
        </a:p>
      </xdr:txBody>
    </xdr:sp>
    <xdr:clientData/>
  </xdr:twoCellAnchor>
  <xdr:twoCellAnchor>
    <xdr:from>
      <xdr:col>34</xdr:col>
      <xdr:colOff>65845</xdr:colOff>
      <xdr:row>67</xdr:row>
      <xdr:rowOff>22474</xdr:rowOff>
    </xdr:from>
    <xdr:to>
      <xdr:col>34</xdr:col>
      <xdr:colOff>448975</xdr:colOff>
      <xdr:row>68</xdr:row>
      <xdr:rowOff>137345</xdr:rowOff>
    </xdr:to>
    <xdr:sp macro="" textlink="">
      <xdr:nvSpPr>
        <xdr:cNvPr id="40" name="CasellaDiTesto 39">
          <a:extLst>
            <a:ext uri="{FF2B5EF4-FFF2-40B4-BE49-F238E27FC236}">
              <a16:creationId xmlns:a16="http://schemas.microsoft.com/office/drawing/2014/main" id="{C88BAF7E-FFA6-344A-8248-86AAB252C33E}"/>
            </a:ext>
          </a:extLst>
        </xdr:cNvPr>
        <xdr:cNvSpPr txBox="1"/>
      </xdr:nvSpPr>
      <xdr:spPr>
        <a:xfrm>
          <a:off x="29551411" y="13668983"/>
          <a:ext cx="383130" cy="318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</a:t>
          </a:r>
        </a:p>
      </xdr:txBody>
    </xdr:sp>
    <xdr:clientData/>
  </xdr:twoCellAnchor>
  <xdr:twoCellAnchor>
    <xdr:from>
      <xdr:col>35</xdr:col>
      <xdr:colOff>751511</xdr:colOff>
      <xdr:row>67</xdr:row>
      <xdr:rowOff>13313</xdr:rowOff>
    </xdr:from>
    <xdr:to>
      <xdr:col>36</xdr:col>
      <xdr:colOff>307943</xdr:colOff>
      <xdr:row>68</xdr:row>
      <xdr:rowOff>128184</xdr:rowOff>
    </xdr:to>
    <xdr:sp macro="" textlink="">
      <xdr:nvSpPr>
        <xdr:cNvPr id="41" name="CasellaDiTesto 40">
          <a:extLst>
            <a:ext uri="{FF2B5EF4-FFF2-40B4-BE49-F238E27FC236}">
              <a16:creationId xmlns:a16="http://schemas.microsoft.com/office/drawing/2014/main" id="{46EC4F44-99FE-AE40-8979-ED5FDFFC5B83}"/>
            </a:ext>
          </a:extLst>
        </xdr:cNvPr>
        <xdr:cNvSpPr txBox="1"/>
      </xdr:nvSpPr>
      <xdr:spPr>
        <a:xfrm>
          <a:off x="31063775" y="13659822"/>
          <a:ext cx="383130" cy="318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</a:t>
          </a:r>
        </a:p>
      </xdr:txBody>
    </xdr:sp>
    <xdr:clientData/>
  </xdr:twoCellAnchor>
  <xdr:twoCellAnchor>
    <xdr:from>
      <xdr:col>37</xdr:col>
      <xdr:colOff>538344</xdr:colOff>
      <xdr:row>67</xdr:row>
      <xdr:rowOff>62310</xdr:rowOff>
    </xdr:from>
    <xdr:to>
      <xdr:col>38</xdr:col>
      <xdr:colOff>94776</xdr:colOff>
      <xdr:row>68</xdr:row>
      <xdr:rowOff>177181</xdr:rowOff>
    </xdr:to>
    <xdr:sp macro="" textlink="">
      <xdr:nvSpPr>
        <xdr:cNvPr id="42" name="CasellaDiTesto 41">
          <a:extLst>
            <a:ext uri="{FF2B5EF4-FFF2-40B4-BE49-F238E27FC236}">
              <a16:creationId xmlns:a16="http://schemas.microsoft.com/office/drawing/2014/main" id="{460A2A89-B857-8046-A31D-ADB45D012863}"/>
            </a:ext>
          </a:extLst>
        </xdr:cNvPr>
        <xdr:cNvSpPr txBox="1"/>
      </xdr:nvSpPr>
      <xdr:spPr>
        <a:xfrm>
          <a:off x="32504004" y="13708819"/>
          <a:ext cx="383130" cy="318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</a:t>
          </a:r>
        </a:p>
      </xdr:txBody>
    </xdr:sp>
    <xdr:clientData/>
  </xdr:twoCellAnchor>
  <xdr:twoCellAnchor>
    <xdr:from>
      <xdr:col>39</xdr:col>
      <xdr:colOff>312350</xdr:colOff>
      <xdr:row>67</xdr:row>
      <xdr:rowOff>24295</xdr:rowOff>
    </xdr:from>
    <xdr:to>
      <xdr:col>39</xdr:col>
      <xdr:colOff>695480</xdr:colOff>
      <xdr:row>68</xdr:row>
      <xdr:rowOff>139166</xdr:rowOff>
    </xdr:to>
    <xdr:sp macro="" textlink="">
      <xdr:nvSpPr>
        <xdr:cNvPr id="43" name="CasellaDiTesto 42">
          <a:extLst>
            <a:ext uri="{FF2B5EF4-FFF2-40B4-BE49-F238E27FC236}">
              <a16:creationId xmlns:a16="http://schemas.microsoft.com/office/drawing/2014/main" id="{07F89A51-0C99-C24E-96BD-916087E28B53}"/>
            </a:ext>
          </a:extLst>
        </xdr:cNvPr>
        <xdr:cNvSpPr txBox="1"/>
      </xdr:nvSpPr>
      <xdr:spPr>
        <a:xfrm>
          <a:off x="33931407" y="13670804"/>
          <a:ext cx="383130" cy="3185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</a:t>
          </a:r>
        </a:p>
      </xdr:txBody>
    </xdr:sp>
    <xdr:clientData/>
  </xdr:twoCellAnchor>
  <xdr:twoCellAnchor>
    <xdr:from>
      <xdr:col>33</xdr:col>
      <xdr:colOff>796694</xdr:colOff>
      <xdr:row>65</xdr:row>
      <xdr:rowOff>145380</xdr:rowOff>
    </xdr:from>
    <xdr:to>
      <xdr:col>34</xdr:col>
      <xdr:colOff>491053</xdr:colOff>
      <xdr:row>67</xdr:row>
      <xdr:rowOff>24990</xdr:rowOff>
    </xdr:to>
    <xdr:sp macro="" textlink="">
      <xdr:nvSpPr>
        <xdr:cNvPr id="44" name="CasellaDiTesto 43">
          <a:extLst>
            <a:ext uri="{FF2B5EF4-FFF2-40B4-BE49-F238E27FC236}">
              <a16:creationId xmlns:a16="http://schemas.microsoft.com/office/drawing/2014/main" id="{96852413-F44C-5141-82A9-B005DD16769A}"/>
            </a:ext>
          </a:extLst>
        </xdr:cNvPr>
        <xdr:cNvSpPr txBox="1"/>
      </xdr:nvSpPr>
      <xdr:spPr>
        <a:xfrm>
          <a:off x="29455562" y="13384531"/>
          <a:ext cx="521057" cy="28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A'</a:t>
          </a:r>
        </a:p>
      </xdr:txBody>
    </xdr:sp>
    <xdr:clientData/>
  </xdr:twoCellAnchor>
  <xdr:twoCellAnchor>
    <xdr:from>
      <xdr:col>35</xdr:col>
      <xdr:colOff>668802</xdr:colOff>
      <xdr:row>62</xdr:row>
      <xdr:rowOff>197926</xdr:rowOff>
    </xdr:from>
    <xdr:to>
      <xdr:col>36</xdr:col>
      <xdr:colOff>363161</xdr:colOff>
      <xdr:row>64</xdr:row>
      <xdr:rowOff>77535</xdr:rowOff>
    </xdr:to>
    <xdr:sp macro="" textlink="">
      <xdr:nvSpPr>
        <xdr:cNvPr id="45" name="CasellaDiTesto 44">
          <a:extLst>
            <a:ext uri="{FF2B5EF4-FFF2-40B4-BE49-F238E27FC236}">
              <a16:creationId xmlns:a16="http://schemas.microsoft.com/office/drawing/2014/main" id="{21DEE4FB-FC77-9948-A343-1D7EBC3A73DE}"/>
            </a:ext>
          </a:extLst>
        </xdr:cNvPr>
        <xdr:cNvSpPr txBox="1"/>
      </xdr:nvSpPr>
      <xdr:spPr>
        <a:xfrm>
          <a:off x="30981066" y="12826039"/>
          <a:ext cx="521057" cy="28696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A'</a:t>
          </a:r>
        </a:p>
      </xdr:txBody>
    </xdr:sp>
    <xdr:clientData/>
  </xdr:twoCellAnchor>
  <xdr:twoCellAnchor>
    <xdr:from>
      <xdr:col>37</xdr:col>
      <xdr:colOff>537002</xdr:colOff>
      <xdr:row>53</xdr:row>
      <xdr:rowOff>71345</xdr:rowOff>
    </xdr:from>
    <xdr:to>
      <xdr:col>38</xdr:col>
      <xdr:colOff>235933</xdr:colOff>
      <xdr:row>54</xdr:row>
      <xdr:rowOff>152378</xdr:rowOff>
    </xdr:to>
    <xdr:sp macro="" textlink="">
      <xdr:nvSpPr>
        <xdr:cNvPr id="46" name="CasellaDiTesto 45">
          <a:extLst>
            <a:ext uri="{FF2B5EF4-FFF2-40B4-BE49-F238E27FC236}">
              <a16:creationId xmlns:a16="http://schemas.microsoft.com/office/drawing/2014/main" id="{6646C7B3-EDB1-3049-BA1B-5F36CC5CB524}"/>
            </a:ext>
          </a:extLst>
        </xdr:cNvPr>
        <xdr:cNvSpPr txBox="1"/>
      </xdr:nvSpPr>
      <xdr:spPr>
        <a:xfrm>
          <a:off x="32502662" y="10866345"/>
          <a:ext cx="525629" cy="28471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B'</a:t>
          </a:r>
        </a:p>
      </xdr:txBody>
    </xdr:sp>
    <xdr:clientData/>
  </xdr:twoCellAnchor>
  <xdr:twoCellAnchor>
    <xdr:from>
      <xdr:col>39</xdr:col>
      <xdr:colOff>376718</xdr:colOff>
      <xdr:row>58</xdr:row>
      <xdr:rowOff>140698</xdr:rowOff>
    </xdr:from>
    <xdr:to>
      <xdr:col>40</xdr:col>
      <xdr:colOff>213444</xdr:colOff>
      <xdr:row>60</xdr:row>
      <xdr:rowOff>65055</xdr:rowOff>
    </xdr:to>
    <xdr:sp macro="" textlink="">
      <xdr:nvSpPr>
        <xdr:cNvPr id="47" name="CasellaDiTesto 46">
          <a:extLst>
            <a:ext uri="{FF2B5EF4-FFF2-40B4-BE49-F238E27FC236}">
              <a16:creationId xmlns:a16="http://schemas.microsoft.com/office/drawing/2014/main" id="{999C813B-91B9-144D-9E9D-AFCD2FF503C3}"/>
            </a:ext>
          </a:extLst>
        </xdr:cNvPr>
        <xdr:cNvSpPr txBox="1"/>
      </xdr:nvSpPr>
      <xdr:spPr>
        <a:xfrm>
          <a:off x="33995775" y="11954094"/>
          <a:ext cx="663424" cy="3317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>
              <a:solidFill>
                <a:schemeClr val="tx1">
                  <a:lumMod val="65000"/>
                  <a:lumOff val="35000"/>
                </a:schemeClr>
              </a:solidFill>
            </a:rPr>
            <a:t>A'B'</a:t>
          </a:r>
        </a:p>
      </xdr:txBody>
    </xdr:sp>
    <xdr:clientData/>
  </xdr:twoCellAnchor>
  <xdr:twoCellAnchor>
    <xdr:from>
      <xdr:col>15</xdr:col>
      <xdr:colOff>802024</xdr:colOff>
      <xdr:row>40</xdr:row>
      <xdr:rowOff>24232</xdr:rowOff>
    </xdr:from>
    <xdr:to>
      <xdr:col>16</xdr:col>
      <xdr:colOff>7687</xdr:colOff>
      <xdr:row>41</xdr:row>
      <xdr:rowOff>66345</xdr:rowOff>
    </xdr:to>
    <xdr:sp macro="" textlink="">
      <xdr:nvSpPr>
        <xdr:cNvPr id="48" name="CasellaDiTesto 47">
          <a:extLst>
            <a:ext uri="{FF2B5EF4-FFF2-40B4-BE49-F238E27FC236}">
              <a16:creationId xmlns:a16="http://schemas.microsoft.com/office/drawing/2014/main" id="{8D6878F7-63D5-A545-964A-47CB425AD83F}"/>
            </a:ext>
          </a:extLst>
        </xdr:cNvPr>
        <xdr:cNvSpPr txBox="1"/>
      </xdr:nvSpPr>
      <xdr:spPr>
        <a:xfrm>
          <a:off x="14243630" y="8181896"/>
          <a:ext cx="33661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</a:t>
          </a:r>
        </a:p>
        <a:p>
          <a:endParaRPr lang="it-IT" sz="1100"/>
        </a:p>
      </xdr:txBody>
    </xdr:sp>
    <xdr:clientData/>
  </xdr:twoCellAnchor>
  <xdr:twoCellAnchor>
    <xdr:from>
      <xdr:col>16</xdr:col>
      <xdr:colOff>705596</xdr:colOff>
      <xdr:row>40</xdr:row>
      <xdr:rowOff>22537</xdr:rowOff>
    </xdr:from>
    <xdr:to>
      <xdr:col>17</xdr:col>
      <xdr:colOff>217822</xdr:colOff>
      <xdr:row>41</xdr:row>
      <xdr:rowOff>64650</xdr:rowOff>
    </xdr:to>
    <xdr:sp macro="" textlink="">
      <xdr:nvSpPr>
        <xdr:cNvPr id="49" name="CasellaDiTesto 48">
          <a:extLst>
            <a:ext uri="{FF2B5EF4-FFF2-40B4-BE49-F238E27FC236}">
              <a16:creationId xmlns:a16="http://schemas.microsoft.com/office/drawing/2014/main" id="{1C6C4A84-0E2B-C049-9E69-2C47B9D07CA9}"/>
            </a:ext>
          </a:extLst>
        </xdr:cNvPr>
        <xdr:cNvSpPr txBox="1"/>
      </xdr:nvSpPr>
      <xdr:spPr>
        <a:xfrm>
          <a:off x="15278151" y="8180201"/>
          <a:ext cx="33726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</a:t>
          </a:r>
        </a:p>
        <a:p>
          <a:endParaRPr lang="it-IT" sz="1100"/>
        </a:p>
      </xdr:txBody>
    </xdr:sp>
    <xdr:clientData/>
  </xdr:twoCellAnchor>
  <xdr:twoCellAnchor>
    <xdr:from>
      <xdr:col>18</xdr:col>
      <xdr:colOff>78173</xdr:colOff>
      <xdr:row>39</xdr:row>
      <xdr:rowOff>182093</xdr:rowOff>
    </xdr:from>
    <xdr:to>
      <xdr:col>18</xdr:col>
      <xdr:colOff>414785</xdr:colOff>
      <xdr:row>41</xdr:row>
      <xdr:rowOff>20265</xdr:rowOff>
    </xdr:to>
    <xdr:sp macro="" textlink="">
      <xdr:nvSpPr>
        <xdr:cNvPr id="50" name="CasellaDiTesto 49">
          <a:extLst>
            <a:ext uri="{FF2B5EF4-FFF2-40B4-BE49-F238E27FC236}">
              <a16:creationId xmlns:a16="http://schemas.microsoft.com/office/drawing/2014/main" id="{6574BBC0-6BC8-5545-B07E-1B2CDEC8AF85}"/>
            </a:ext>
          </a:extLst>
        </xdr:cNvPr>
        <xdr:cNvSpPr txBox="1"/>
      </xdr:nvSpPr>
      <xdr:spPr>
        <a:xfrm>
          <a:off x="16300801" y="8135816"/>
          <a:ext cx="33661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</a:t>
          </a:r>
        </a:p>
        <a:p>
          <a:endParaRPr lang="it-IT" sz="1100"/>
        </a:p>
      </xdr:txBody>
    </xdr:sp>
    <xdr:clientData/>
  </xdr:twoCellAnchor>
  <xdr:twoCellAnchor>
    <xdr:from>
      <xdr:col>19</xdr:col>
      <xdr:colOff>284404</xdr:colOff>
      <xdr:row>39</xdr:row>
      <xdr:rowOff>185928</xdr:rowOff>
    </xdr:from>
    <xdr:to>
      <xdr:col>19</xdr:col>
      <xdr:colOff>621016</xdr:colOff>
      <xdr:row>41</xdr:row>
      <xdr:rowOff>24100</xdr:rowOff>
    </xdr:to>
    <xdr:sp macro="" textlink="">
      <xdr:nvSpPr>
        <xdr:cNvPr id="51" name="CasellaDiTesto 50">
          <a:extLst>
            <a:ext uri="{FF2B5EF4-FFF2-40B4-BE49-F238E27FC236}">
              <a16:creationId xmlns:a16="http://schemas.microsoft.com/office/drawing/2014/main" id="{CF307F19-6443-B041-8D18-B1E06E62E921}"/>
            </a:ext>
          </a:extLst>
        </xdr:cNvPr>
        <xdr:cNvSpPr txBox="1"/>
      </xdr:nvSpPr>
      <xdr:spPr>
        <a:xfrm>
          <a:off x="17332068" y="8139651"/>
          <a:ext cx="33661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</a:t>
          </a:r>
        </a:p>
        <a:p>
          <a:endParaRPr lang="it-IT" sz="1100"/>
        </a:p>
      </xdr:txBody>
    </xdr:sp>
    <xdr:clientData/>
  </xdr:twoCellAnchor>
  <xdr:twoCellAnchor>
    <xdr:from>
      <xdr:col>18</xdr:col>
      <xdr:colOff>91453</xdr:colOff>
      <xdr:row>40</xdr:row>
      <xdr:rowOff>173175</xdr:rowOff>
    </xdr:from>
    <xdr:to>
      <xdr:col>18</xdr:col>
      <xdr:colOff>428065</xdr:colOff>
      <xdr:row>42</xdr:row>
      <xdr:rowOff>11345</xdr:rowOff>
    </xdr:to>
    <xdr:sp macro="" textlink="">
      <xdr:nvSpPr>
        <xdr:cNvPr id="52" name="CasellaDiTesto 51">
          <a:extLst>
            <a:ext uri="{FF2B5EF4-FFF2-40B4-BE49-F238E27FC236}">
              <a16:creationId xmlns:a16="http://schemas.microsoft.com/office/drawing/2014/main" id="{D19DA6EB-52F2-D043-B1C1-EFD0D3E6720B}"/>
            </a:ext>
          </a:extLst>
        </xdr:cNvPr>
        <xdr:cNvSpPr txBox="1"/>
      </xdr:nvSpPr>
      <xdr:spPr>
        <a:xfrm>
          <a:off x="16314081" y="8330839"/>
          <a:ext cx="336612" cy="2460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A'</a:t>
          </a:r>
        </a:p>
        <a:p>
          <a:endParaRPr lang="it-IT" sz="1100"/>
        </a:p>
      </xdr:txBody>
    </xdr:sp>
    <xdr:clientData/>
  </xdr:twoCellAnchor>
  <xdr:twoCellAnchor>
    <xdr:from>
      <xdr:col>19</xdr:col>
      <xdr:colOff>279144</xdr:colOff>
      <xdr:row>37</xdr:row>
      <xdr:rowOff>158389</xdr:rowOff>
    </xdr:from>
    <xdr:to>
      <xdr:col>19</xdr:col>
      <xdr:colOff>615756</xdr:colOff>
      <xdr:row>38</xdr:row>
      <xdr:rowOff>200502</xdr:rowOff>
    </xdr:to>
    <xdr:sp macro="" textlink="">
      <xdr:nvSpPr>
        <xdr:cNvPr id="53" name="CasellaDiTesto 52">
          <a:extLst>
            <a:ext uri="{FF2B5EF4-FFF2-40B4-BE49-F238E27FC236}">
              <a16:creationId xmlns:a16="http://schemas.microsoft.com/office/drawing/2014/main" id="{36E78087-F842-3A4A-A120-29736CE51A5D}"/>
            </a:ext>
          </a:extLst>
        </xdr:cNvPr>
        <xdr:cNvSpPr txBox="1"/>
      </xdr:nvSpPr>
      <xdr:spPr>
        <a:xfrm>
          <a:off x="17326808" y="7704228"/>
          <a:ext cx="33661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A'</a:t>
          </a:r>
        </a:p>
        <a:p>
          <a:endParaRPr lang="it-IT" sz="1100"/>
        </a:p>
      </xdr:txBody>
    </xdr:sp>
    <xdr:clientData/>
  </xdr:twoCellAnchor>
  <xdr:twoCellAnchor>
    <xdr:from>
      <xdr:col>16</xdr:col>
      <xdr:colOff>721017</xdr:colOff>
      <xdr:row>37</xdr:row>
      <xdr:rowOff>128870</xdr:rowOff>
    </xdr:from>
    <xdr:to>
      <xdr:col>17</xdr:col>
      <xdr:colOff>233243</xdr:colOff>
      <xdr:row>38</xdr:row>
      <xdr:rowOff>170982</xdr:rowOff>
    </xdr:to>
    <xdr:sp macro="" textlink="">
      <xdr:nvSpPr>
        <xdr:cNvPr id="54" name="CasellaDiTesto 53">
          <a:extLst>
            <a:ext uri="{FF2B5EF4-FFF2-40B4-BE49-F238E27FC236}">
              <a16:creationId xmlns:a16="http://schemas.microsoft.com/office/drawing/2014/main" id="{61E35446-C99F-B449-9037-36BEB37CA918}"/>
            </a:ext>
          </a:extLst>
        </xdr:cNvPr>
        <xdr:cNvSpPr txBox="1"/>
      </xdr:nvSpPr>
      <xdr:spPr>
        <a:xfrm>
          <a:off x="15293572" y="7674709"/>
          <a:ext cx="337262" cy="2460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A'</a:t>
          </a:r>
        </a:p>
        <a:p>
          <a:endParaRPr lang="it-IT" sz="1100"/>
        </a:p>
      </xdr:txBody>
    </xdr:sp>
    <xdr:clientData/>
  </xdr:twoCellAnchor>
  <xdr:twoCellAnchor>
    <xdr:from>
      <xdr:col>15</xdr:col>
      <xdr:colOff>810315</xdr:colOff>
      <xdr:row>38</xdr:row>
      <xdr:rowOff>191903</xdr:rowOff>
    </xdr:from>
    <xdr:to>
      <xdr:col>16</xdr:col>
      <xdr:colOff>15978</xdr:colOff>
      <xdr:row>40</xdr:row>
      <xdr:rowOff>30075</xdr:rowOff>
    </xdr:to>
    <xdr:sp macro="" textlink="">
      <xdr:nvSpPr>
        <xdr:cNvPr id="55" name="CasellaDiTesto 54">
          <a:extLst>
            <a:ext uri="{FF2B5EF4-FFF2-40B4-BE49-F238E27FC236}">
              <a16:creationId xmlns:a16="http://schemas.microsoft.com/office/drawing/2014/main" id="{826D45F9-5C84-DE4F-B5BE-922DA94E3AEA}"/>
            </a:ext>
          </a:extLst>
        </xdr:cNvPr>
        <xdr:cNvSpPr txBox="1"/>
      </xdr:nvSpPr>
      <xdr:spPr>
        <a:xfrm>
          <a:off x="14251921" y="7941684"/>
          <a:ext cx="336612" cy="2460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/>
            <a:t>A'</a:t>
          </a:r>
        </a:p>
        <a:p>
          <a:endParaRPr lang="it-IT" sz="1100"/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0.02626</cdr:x>
      <cdr:y>0.24976</cdr:y>
    </cdr:from>
    <cdr:to>
      <cdr:x>0.07566</cdr:x>
      <cdr:y>0.61365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3EC2BD7E-BC66-5BC9-40CE-F3EF28C7F110}"/>
            </a:ext>
          </a:extLst>
        </cdr:cNvPr>
        <cdr:cNvSpPr txBox="1"/>
      </cdr:nvSpPr>
      <cdr:spPr>
        <a:xfrm xmlns:a="http://schemas.openxmlformats.org/drawingml/2006/main" rot="16200000">
          <a:off x="-545838" y="1972878"/>
          <a:ext cx="1809597" cy="347944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600" i="1">
              <a:solidFill>
                <a:schemeClr val="tx1">
                  <a:lumMod val="75000"/>
                  <a:lumOff val="25000"/>
                </a:schemeClr>
              </a:solidFill>
              <a:latin typeface="Aptos Narrow" panose="020B0004020202020204" pitchFamily="34" charset="0"/>
              <a:ea typeface="+mn-ea"/>
              <a:cs typeface="Adelle Sans Devanagari" panose="02000503000000020004" pitchFamily="2" charset="-78"/>
            </a:rPr>
            <a:t>Gpx1</a:t>
          </a:r>
          <a:r>
            <a:rPr lang="it-IT" sz="1600">
              <a:latin typeface="Aptos Narrow" panose="020B0004020202020204" pitchFamily="34" charset="0"/>
            </a:rPr>
            <a:t> </a:t>
          </a:r>
          <a:r>
            <a:rPr lang="it-IT" sz="1600">
              <a:solidFill>
                <a:schemeClr val="tx1">
                  <a:lumMod val="75000"/>
                  <a:lumOff val="25000"/>
                </a:schemeClr>
              </a:solidFill>
              <a:latin typeface="Aptos Narrow" panose="020B0004020202020204" pitchFamily="34" charset="0"/>
              <a:ea typeface="+mn-ea"/>
              <a:cs typeface="Adelle Sans Devanagari" panose="02000503000000020004" pitchFamily="2" charset="-78"/>
            </a:rPr>
            <a:t>mRNA</a:t>
          </a:r>
          <a:r>
            <a:rPr lang="it-IT" sz="1600">
              <a:latin typeface="Aptos Narrow" panose="020B0004020202020204" pitchFamily="34" charset="0"/>
            </a:rPr>
            <a:t> (f.i.)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0.0235</cdr:x>
      <cdr:y>0.19026</cdr:y>
    </cdr:from>
    <cdr:to>
      <cdr:x>0.06722</cdr:x>
      <cdr:y>0.61711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4F5F3997-A62C-6C5F-BC8F-D21518E90CC9}"/>
            </a:ext>
          </a:extLst>
        </cdr:cNvPr>
        <cdr:cNvSpPr txBox="1"/>
      </cdr:nvSpPr>
      <cdr:spPr>
        <a:xfrm xmlns:a="http://schemas.openxmlformats.org/drawingml/2006/main" rot="16200000">
          <a:off x="-723233" y="1815637"/>
          <a:ext cx="2081662" cy="306132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600" i="1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Adelle Sans Devanagari" panose="02000503000000020004" pitchFamily="2" charset="-78"/>
            </a:rPr>
            <a:t>Gpx4</a:t>
          </a:r>
          <a:r>
            <a:rPr lang="it-IT" sz="1600">
              <a:latin typeface="+mn-lt"/>
            </a:rPr>
            <a:t> </a:t>
          </a:r>
          <a:r>
            <a:rPr lang="it-IT" sz="1600">
              <a:solidFill>
                <a:schemeClr val="tx1">
                  <a:lumMod val="75000"/>
                  <a:lumOff val="25000"/>
                </a:schemeClr>
              </a:solidFill>
              <a:latin typeface="+mn-lt"/>
              <a:ea typeface="+mn-ea"/>
              <a:cs typeface="Adelle Sans Devanagari" panose="02000503000000020004" pitchFamily="2" charset="-78"/>
            </a:rPr>
            <a:t>mRNA</a:t>
          </a:r>
          <a:r>
            <a:rPr lang="it-IT" sz="1600">
              <a:latin typeface="+mn-lt"/>
            </a:rPr>
            <a:t> (f.i.)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etta/Desktop/ESPERIMENTI%20DOTTORATO/ANTARTIDE%20XXXVIII%20sped./ESPERIMENTO%20TEMPERATURA/real%20time%20temperatura/Analisi%20cuore%20/Real%20time%20Temperature_devst.xlsx" TargetMode="External"/><Relationship Id="rId1" Type="http://schemas.openxmlformats.org/officeDocument/2006/relationships/externalLinkPath" Target="/Users/betta/Desktop/ESPERIMENTI%20DOTTORATO/ANTARTIDE%20XXXVIII%20sped./ESPERIMENTO%20TEMPERATURA/real%20time%20temperatura/Analisi%20cuore%20/Real%20time%20Temperature_devs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etta/Desktop/ESPERIMENTI%20DOTTORATO/ANTARTIDE%20XXXVIII%20sped./ESPERIMENTO%20TEMPERATURA/GPX%20Elisabetta%20T.ber%20cuori%20temperatura.xlsx" TargetMode="External"/><Relationship Id="rId1" Type="http://schemas.openxmlformats.org/officeDocument/2006/relationships/externalLinkPath" Target="/Users/betta/Desktop/ESPERIMENTI%20DOTTORATO/ANTARTIDE%20XXXVIII%20sped./ESPERIMENTO%20TEMPERATURA/biochimica/GPX%20Elisabetta%20T.ber%20cuori%20temperatura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betta/Desktop/ESPERIMENTI%20DOTTORATO/ANTARTIDE%20XXXVIII%20sped./ESPERIMENTO%20TEMPERATURA/GPX%20Elisabetta%20T.ber%20cuori%20temperatura.xlsx" TargetMode="External"/><Relationship Id="rId1" Type="http://schemas.openxmlformats.org/officeDocument/2006/relationships/externalLinkPath" Target="/Users/betta/Desktop/ESPERIMENTI%20DOTTORATO/ANTARTIDE%20XXXVIII%20sped./ESPERIMENTO%20TEMPERATURA/GPX%20Elisabetta%20T.ber%20cuori%20tempera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i "/>
      <sheetName val="DATI PULITI"/>
      <sheetName val="GRAFICI"/>
      <sheetName val="grafici sistemati"/>
      <sheetName val="Foglio1"/>
      <sheetName val="Se-GPX"/>
      <sheetName val="Controlli2"/>
    </sheetNames>
    <sheetDataSet>
      <sheetData sheetId="0"/>
      <sheetData sheetId="1">
        <row r="183">
          <cell r="BF183">
            <v>1</v>
          </cell>
          <cell r="BG183">
            <v>0.49468281958743887</v>
          </cell>
          <cell r="BH183">
            <v>0.78839300799920908</v>
          </cell>
          <cell r="BI183">
            <v>9.1601016383075606</v>
          </cell>
          <cell r="BJ183">
            <v>1</v>
          </cell>
          <cell r="BK183">
            <v>3.5265535316867198</v>
          </cell>
          <cell r="BL183">
            <v>2.0006083299054063</v>
          </cell>
          <cell r="BM183">
            <v>0.98819120256140136</v>
          </cell>
        </row>
        <row r="184">
          <cell r="BF184">
            <v>1</v>
          </cell>
          <cell r="BG184">
            <v>1</v>
          </cell>
          <cell r="BH184">
            <v>1</v>
          </cell>
          <cell r="BI184">
            <v>1</v>
          </cell>
          <cell r="BJ184">
            <v>1</v>
          </cell>
          <cell r="BK184">
            <v>1</v>
          </cell>
          <cell r="BL184">
            <v>1</v>
          </cell>
          <cell r="BM184">
            <v>1</v>
          </cell>
        </row>
      </sheetData>
      <sheetData sheetId="2">
        <row r="115">
          <cell r="Q115" t="str">
            <v xml:space="preserve">0° </v>
          </cell>
          <cell r="R115" t="str">
            <v>5gg (+1°)</v>
          </cell>
          <cell r="S115" t="str">
            <v>10gg (+2°)</v>
          </cell>
          <cell r="T115" t="str">
            <v>15gg (+3°)</v>
          </cell>
        </row>
      </sheetData>
      <sheetData sheetId="3">
        <row r="32">
          <cell r="U32">
            <v>3.7624900063690743E-2</v>
          </cell>
          <cell r="V32">
            <v>0.21697640435996049</v>
          </cell>
          <cell r="W32">
            <v>1.1144359074430996</v>
          </cell>
          <cell r="X32">
            <v>0.52231691886586828</v>
          </cell>
        </row>
        <row r="34">
          <cell r="U34">
            <v>3.7624900063690743E-2</v>
          </cell>
          <cell r="V34">
            <v>0.84587428696741696</v>
          </cell>
          <cell r="W34">
            <v>0.67701786328459268</v>
          </cell>
          <cell r="X34">
            <v>0.23310419382183023</v>
          </cell>
          <cell r="Z34">
            <v>0.01</v>
          </cell>
          <cell r="AA34">
            <v>4.9468281958743891E-3</v>
          </cell>
          <cell r="AB34">
            <v>7.8839300799920901E-3</v>
          </cell>
          <cell r="AC34">
            <v>9.1601016383075606E-2</v>
          </cell>
        </row>
        <row r="72">
          <cell r="F72" t="str">
            <v xml:space="preserve">0° </v>
          </cell>
          <cell r="G72" t="str">
            <v>5gg (+1°)</v>
          </cell>
          <cell r="H72" t="str">
            <v>10gg (+2°)</v>
          </cell>
          <cell r="I72" t="str">
            <v>15gg (+3°)</v>
          </cell>
        </row>
      </sheetData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TTA STANDARD"/>
      <sheetName val="PROTEINE"/>
      <sheetName val="se-GPX cuori "/>
      <sheetName val="Foglio1"/>
      <sheetName val="pulito"/>
      <sheetName val="statistica"/>
    </sheetNames>
    <sheetDataSet>
      <sheetData sheetId="0"/>
      <sheetData sheetId="1"/>
      <sheetData sheetId="2"/>
      <sheetData sheetId="3"/>
      <sheetData sheetId="4">
        <row r="9">
          <cell r="Y9">
            <v>1</v>
          </cell>
          <cell r="Z9">
            <v>1</v>
          </cell>
          <cell r="AA9">
            <v>1</v>
          </cell>
          <cell r="AB9">
            <v>1</v>
          </cell>
        </row>
        <row r="10">
          <cell r="Y10">
            <v>7.747231566016842E-2</v>
          </cell>
          <cell r="Z10">
            <v>7.0155458474227064E-2</v>
          </cell>
          <cell r="AA10">
            <v>0.20940967607148953</v>
          </cell>
          <cell r="AB10">
            <v>0.70114198225156021</v>
          </cell>
        </row>
        <row r="11">
          <cell r="Y11">
            <v>1</v>
          </cell>
          <cell r="Z11">
            <v>1.7304099332180798</v>
          </cell>
          <cell r="AA11">
            <v>2.6601761855631993</v>
          </cell>
          <cell r="AB11">
            <v>1.7107128299153858</v>
          </cell>
        </row>
        <row r="12">
          <cell r="Y12">
            <v>7.747231566016842E-2</v>
          </cell>
          <cell r="Z12">
            <v>0.25039121117031216</v>
          </cell>
          <cell r="AA12">
            <v>0.57400329342325229</v>
          </cell>
          <cell r="AB12">
            <v>0.75893405464750996</v>
          </cell>
        </row>
      </sheetData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TTA STANDARD"/>
      <sheetName val="PROTEINE"/>
      <sheetName val="se-GPX cuori "/>
      <sheetName val="pulito"/>
      <sheetName val="statistica"/>
    </sheetNames>
    <sheetDataSet>
      <sheetData sheetId="0"/>
      <sheetData sheetId="1"/>
      <sheetData sheetId="2"/>
      <sheetData sheetId="3">
        <row r="9">
          <cell r="Y9">
            <v>1</v>
          </cell>
          <cell r="Z9">
            <v>1</v>
          </cell>
          <cell r="AA9">
            <v>1</v>
          </cell>
          <cell r="AB9">
            <v>1</v>
          </cell>
        </row>
        <row r="11">
          <cell r="Y11">
            <v>1</v>
          </cell>
          <cell r="Z11">
            <v>1.4393385602537034</v>
          </cell>
          <cell r="AA11">
            <v>3.0254655041218053</v>
          </cell>
          <cell r="AB11">
            <v>1.6676511838115879</v>
          </cell>
        </row>
      </sheetData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Elisabetta Piva" id="{C6758041-32CA-CF4E-A950-87DF3A7D5956}" userId="S::elisabetta.piva.2@studenti.unipd.it::a8d60380-334f-4807-992d-068ace211301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9" dT="2024-03-18T16:28:54.30" personId="{C6758041-32CA-CF4E-A950-87DF3A7D5956}" id="{C659C232-F92D-9D44-B8CB-D6BEFF09E46C}">
    <text xml:space="preserve">Non sono sicura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A826C-AA64-344E-A9A7-1647AB113900}">
  <dimension ref="A2:Q42"/>
  <sheetViews>
    <sheetView topLeftCell="A5" zoomScale="125" workbookViewId="0">
      <selection activeCell="Q11" sqref="Q11"/>
    </sheetView>
  </sheetViews>
  <sheetFormatPr baseColWidth="10" defaultRowHeight="16" x14ac:dyDescent="0.2"/>
  <cols>
    <col min="10" max="10" width="14.6640625" customWidth="1"/>
    <col min="11" max="11" width="18.33203125" customWidth="1"/>
    <col min="14" max="14" width="15.83203125" customWidth="1"/>
    <col min="15" max="15" width="15" customWidth="1"/>
  </cols>
  <sheetData>
    <row r="2" spans="1:17" x14ac:dyDescent="0.2">
      <c r="B2" s="51" t="s">
        <v>56</v>
      </c>
      <c r="C2" s="50"/>
    </row>
    <row r="3" spans="1:17" x14ac:dyDescent="0.2">
      <c r="B3" s="50"/>
      <c r="C3" s="50"/>
    </row>
    <row r="5" spans="1:17" x14ac:dyDescent="0.2">
      <c r="A5" s="13"/>
      <c r="B5" s="13" t="s">
        <v>10</v>
      </c>
      <c r="J5" t="s">
        <v>57</v>
      </c>
      <c r="K5" t="s">
        <v>59</v>
      </c>
      <c r="L5" t="s">
        <v>45</v>
      </c>
      <c r="M5" t="s">
        <v>46</v>
      </c>
      <c r="N5" t="s">
        <v>63</v>
      </c>
      <c r="O5" t="s">
        <v>62</v>
      </c>
    </row>
    <row r="6" spans="1:17" x14ac:dyDescent="0.2">
      <c r="A6" s="1"/>
      <c r="B6" s="50" t="s">
        <v>0</v>
      </c>
      <c r="C6" s="50"/>
      <c r="I6" s="4" t="s">
        <v>17</v>
      </c>
      <c r="J6" s="22">
        <f t="shared" ref="J6:J13" si="0">(AVERAGE(D7:E7))</f>
        <v>9.8099999999999993E-2</v>
      </c>
      <c r="K6" s="22">
        <f>J6-$B$26</f>
        <v>5.6999999999999995E-2</v>
      </c>
      <c r="L6" s="23">
        <f>(K6-$G$22)/$G$21</f>
        <v>0.25544100801832753</v>
      </c>
      <c r="M6" s="23">
        <f>(L6/0.02)</f>
        <v>12.772050400916376</v>
      </c>
      <c r="N6" s="24">
        <v>9.3824999999999985</v>
      </c>
      <c r="O6" s="25">
        <f>M6/N6</f>
        <v>1.3612630323385428</v>
      </c>
      <c r="P6" s="36">
        <f>AVERAGE(O7,O8,O9)</f>
        <v>4.9726485658327588</v>
      </c>
      <c r="Q6" s="38">
        <f>STDEV(O7,O8,O9)</f>
        <v>2.7454372470403579</v>
      </c>
    </row>
    <row r="7" spans="1:17" x14ac:dyDescent="0.2">
      <c r="A7" s="1" t="s">
        <v>1</v>
      </c>
      <c r="B7" s="3">
        <v>1.7871999999999999</v>
      </c>
      <c r="C7" s="3">
        <v>1.7483</v>
      </c>
      <c r="D7" s="4">
        <v>9.8199999999999996E-2</v>
      </c>
      <c r="E7" s="16">
        <v>9.8000000000000004E-2</v>
      </c>
      <c r="F7" s="17">
        <v>0.19500000000000001</v>
      </c>
      <c r="G7" s="6">
        <v>0.19950000000000001</v>
      </c>
      <c r="I7" s="5" t="s">
        <v>18</v>
      </c>
      <c r="J7">
        <f t="shared" si="0"/>
        <v>0.1236</v>
      </c>
      <c r="K7">
        <f t="shared" ref="K7:K20" si="1">J7-$B$26</f>
        <v>8.2500000000000004E-2</v>
      </c>
      <c r="L7" s="11">
        <f t="shared" ref="L7:L20" si="2">(K7-$G$22)/$G$21</f>
        <v>0.54753722794959914</v>
      </c>
      <c r="M7" s="11">
        <f t="shared" ref="M7:M20" si="3">(L7/0.02)</f>
        <v>27.376861397479956</v>
      </c>
      <c r="N7" s="21">
        <v>13.170000000000002</v>
      </c>
      <c r="O7" s="26">
        <f t="shared" ref="O7:O20" si="4">M7/N7</f>
        <v>2.0787290354958201</v>
      </c>
      <c r="P7" s="37"/>
      <c r="Q7" s="38"/>
    </row>
    <row r="8" spans="1:17" x14ac:dyDescent="0.2">
      <c r="A8" s="1" t="s">
        <v>2</v>
      </c>
      <c r="B8" s="3">
        <v>1.5148999999999999</v>
      </c>
      <c r="C8" s="3">
        <v>1.5311999999999999</v>
      </c>
      <c r="D8" s="5">
        <v>0.12230000000000001</v>
      </c>
      <c r="E8">
        <v>0.1249</v>
      </c>
      <c r="F8" s="7">
        <v>0.1875</v>
      </c>
      <c r="G8" s="10">
        <v>0.183</v>
      </c>
      <c r="I8" s="5" t="s">
        <v>19</v>
      </c>
      <c r="J8">
        <f t="shared" si="0"/>
        <v>0.22499999999999998</v>
      </c>
      <c r="K8">
        <f t="shared" si="1"/>
        <v>0.18389999999999998</v>
      </c>
      <c r="L8" s="11">
        <f t="shared" si="2"/>
        <v>1.7090492554410077</v>
      </c>
      <c r="M8" s="11">
        <f t="shared" si="3"/>
        <v>85.452462772050382</v>
      </c>
      <c r="N8" s="21">
        <v>11.3325</v>
      </c>
      <c r="O8" s="26">
        <f t="shared" si="4"/>
        <v>7.5404776326539054</v>
      </c>
      <c r="P8" s="37"/>
      <c r="Q8" s="38"/>
    </row>
    <row r="9" spans="1:17" x14ac:dyDescent="0.2">
      <c r="A9" s="1" t="s">
        <v>3</v>
      </c>
      <c r="B9" s="3">
        <v>1.1380999999999999</v>
      </c>
      <c r="C9" s="3">
        <v>1.1341000000000001</v>
      </c>
      <c r="D9" s="5">
        <v>0.2218</v>
      </c>
      <c r="E9" s="6">
        <v>0.22819999999999999</v>
      </c>
      <c r="F9" s="5">
        <v>0.19409999999999999</v>
      </c>
      <c r="G9" s="6">
        <v>0.19220000000000001</v>
      </c>
      <c r="I9" s="5" t="s">
        <v>20</v>
      </c>
      <c r="J9">
        <f t="shared" si="0"/>
        <v>0.19879999999999998</v>
      </c>
      <c r="K9">
        <f t="shared" si="1"/>
        <v>0.15769999999999998</v>
      </c>
      <c r="L9" s="11">
        <f t="shared" si="2"/>
        <v>1.4089347079037797</v>
      </c>
      <c r="M9" s="11">
        <f t="shared" si="3"/>
        <v>70.446735395188981</v>
      </c>
      <c r="N9" s="21">
        <v>13.294999999999998</v>
      </c>
      <c r="O9" s="26">
        <f t="shared" si="4"/>
        <v>5.2987390293485515</v>
      </c>
      <c r="P9" s="37"/>
      <c r="Q9" s="38"/>
    </row>
    <row r="10" spans="1:17" x14ac:dyDescent="0.2">
      <c r="A10" s="1" t="s">
        <v>4</v>
      </c>
      <c r="B10" s="3">
        <v>0.81389999999999996</v>
      </c>
      <c r="C10" s="3">
        <v>0.81159999999999999</v>
      </c>
      <c r="D10" s="5">
        <v>0.19939999999999999</v>
      </c>
      <c r="E10" s="6">
        <v>0.19819999999999999</v>
      </c>
      <c r="F10" s="5">
        <v>0.1615</v>
      </c>
      <c r="G10" s="6">
        <v>0.16450000000000001</v>
      </c>
      <c r="I10" s="7" t="s">
        <v>21</v>
      </c>
      <c r="J10" s="15">
        <f t="shared" si="0"/>
        <v>0.48194999999999999</v>
      </c>
      <c r="K10" s="15">
        <f t="shared" si="1"/>
        <v>0.44084999999999996</v>
      </c>
      <c r="L10" s="27">
        <f t="shared" si="2"/>
        <v>4.6523482245131724</v>
      </c>
      <c r="M10" s="27">
        <f t="shared" si="3"/>
        <v>232.61741122565863</v>
      </c>
      <c r="N10" s="28">
        <v>11.744999999999997</v>
      </c>
      <c r="O10" s="29">
        <f t="shared" si="4"/>
        <v>19.805654425343437</v>
      </c>
      <c r="P10" s="37"/>
      <c r="Q10" s="38"/>
    </row>
    <row r="11" spans="1:17" x14ac:dyDescent="0.2">
      <c r="A11" s="1" t="s">
        <v>5</v>
      </c>
      <c r="B11" s="3">
        <v>0.37330000000000002</v>
      </c>
      <c r="C11" s="3">
        <v>0.38080000000000003</v>
      </c>
      <c r="D11" s="5">
        <v>0.48859999999999998</v>
      </c>
      <c r="E11" s="6">
        <v>0.4753</v>
      </c>
      <c r="F11" s="5">
        <v>0.16639999999999999</v>
      </c>
      <c r="G11" s="6">
        <v>0.1678</v>
      </c>
      <c r="I11" s="4" t="s">
        <v>22</v>
      </c>
      <c r="J11" s="22">
        <f t="shared" si="0"/>
        <v>0.16835</v>
      </c>
      <c r="K11" s="22">
        <f t="shared" si="1"/>
        <v>0.12725</v>
      </c>
      <c r="L11" s="23">
        <f t="shared" si="2"/>
        <v>1.0601374570446733</v>
      </c>
      <c r="M11" s="23">
        <f t="shared" si="3"/>
        <v>53.006872852233663</v>
      </c>
      <c r="N11" s="24">
        <v>15.207499999999998</v>
      </c>
      <c r="O11" s="25"/>
      <c r="P11" s="36">
        <f>AVERAGE(O11:O15)</f>
        <v>6.8174998303196741</v>
      </c>
      <c r="Q11" s="38">
        <f>STDEV(O11:O15)</f>
        <v>1.4468179066081555</v>
      </c>
    </row>
    <row r="12" spans="1:17" x14ac:dyDescent="0.2">
      <c r="A12" s="1" t="s">
        <v>6</v>
      </c>
      <c r="B12" s="12">
        <v>4.1300000000000003E-2</v>
      </c>
      <c r="C12" s="12">
        <v>4.0899999999999999E-2</v>
      </c>
      <c r="D12" s="4">
        <v>0.16439999999999999</v>
      </c>
      <c r="E12" s="9">
        <v>0.17230000000000001</v>
      </c>
      <c r="F12">
        <v>0.16589999999999999</v>
      </c>
      <c r="G12" s="6">
        <v>0.16539999999999999</v>
      </c>
      <c r="I12" s="5" t="s">
        <v>23</v>
      </c>
      <c r="J12">
        <f t="shared" si="0"/>
        <v>0.20200000000000001</v>
      </c>
      <c r="K12">
        <f t="shared" si="1"/>
        <v>0.16090000000000002</v>
      </c>
      <c r="L12" s="11">
        <f t="shared" si="2"/>
        <v>1.4455899198167239</v>
      </c>
      <c r="M12" s="11">
        <f t="shared" si="3"/>
        <v>72.279495990836196</v>
      </c>
      <c r="N12" s="21">
        <v>10.532499999999999</v>
      </c>
      <c r="O12" s="26">
        <f t="shared" si="4"/>
        <v>6.8625203884012533</v>
      </c>
      <c r="P12" s="37"/>
      <c r="Q12" s="38"/>
    </row>
    <row r="13" spans="1:17" x14ac:dyDescent="0.2">
      <c r="A13" s="1" t="s">
        <v>7</v>
      </c>
      <c r="B13" s="2">
        <v>4.8800000000000003E-2</v>
      </c>
      <c r="C13" s="2">
        <v>4.87E-2</v>
      </c>
      <c r="D13" s="5">
        <v>0.20349999999999999</v>
      </c>
      <c r="E13" s="6">
        <v>0.20050000000000001</v>
      </c>
      <c r="F13" s="15">
        <v>0.10929999999999999</v>
      </c>
      <c r="G13" s="8">
        <v>0.10929999999999999</v>
      </c>
      <c r="I13" s="5" t="s">
        <v>24</v>
      </c>
      <c r="J13">
        <f t="shared" si="0"/>
        <v>0.26629999999999998</v>
      </c>
      <c r="K13">
        <f t="shared" si="1"/>
        <v>0.22519999999999998</v>
      </c>
      <c r="L13" s="11">
        <f t="shared" si="2"/>
        <v>2.1821305841924397</v>
      </c>
      <c r="M13" s="11">
        <f t="shared" si="3"/>
        <v>109.10652920962198</v>
      </c>
      <c r="N13" s="21">
        <v>12.407500000000001</v>
      </c>
      <c r="O13" s="26">
        <f t="shared" si="4"/>
        <v>8.793594939320732</v>
      </c>
      <c r="P13" s="37"/>
      <c r="Q13" s="38"/>
    </row>
    <row r="14" spans="1:17" x14ac:dyDescent="0.2">
      <c r="A14" s="1" t="s">
        <v>8</v>
      </c>
      <c r="B14" s="2">
        <v>4.87E-2</v>
      </c>
      <c r="C14" s="2">
        <v>4.9099999999999998E-2</v>
      </c>
      <c r="D14" s="5">
        <v>0.2681</v>
      </c>
      <c r="E14" s="6">
        <v>0.26450000000000001</v>
      </c>
      <c r="F14" s="2">
        <v>4.8300000000000003E-2</v>
      </c>
      <c r="G14" s="2">
        <v>4.8500000000000001E-2</v>
      </c>
      <c r="I14" s="5" t="s">
        <v>25</v>
      </c>
      <c r="J14" s="30">
        <f t="shared" ref="J14:J20" si="5">(AVERAGE(F7:G7))</f>
        <v>0.19725000000000001</v>
      </c>
      <c r="K14">
        <f t="shared" si="1"/>
        <v>0.15615000000000001</v>
      </c>
      <c r="L14" s="11">
        <f t="shared" si="2"/>
        <v>1.3911798396334478</v>
      </c>
      <c r="M14" s="11">
        <f t="shared" si="3"/>
        <v>69.558991981672392</v>
      </c>
      <c r="N14" s="21">
        <v>11.195</v>
      </c>
      <c r="O14" s="26">
        <f t="shared" si="4"/>
        <v>6.2133981225254482</v>
      </c>
      <c r="P14" s="37"/>
      <c r="Q14" s="38"/>
    </row>
    <row r="15" spans="1:17" x14ac:dyDescent="0.2">
      <c r="A15" s="1"/>
      <c r="I15" s="7" t="s">
        <v>26</v>
      </c>
      <c r="J15" s="31">
        <f t="shared" si="5"/>
        <v>0.18525</v>
      </c>
      <c r="K15" s="15">
        <f t="shared" si="1"/>
        <v>0.14415</v>
      </c>
      <c r="L15" s="27">
        <f t="shared" si="2"/>
        <v>1.2537227949599081</v>
      </c>
      <c r="M15" s="27">
        <f t="shared" si="3"/>
        <v>62.686139747995405</v>
      </c>
      <c r="N15" s="28">
        <v>11.6075</v>
      </c>
      <c r="O15" s="29">
        <f t="shared" si="4"/>
        <v>5.4004858710312647</v>
      </c>
      <c r="P15" s="37"/>
      <c r="Q15" s="38"/>
    </row>
    <row r="16" spans="1:17" x14ac:dyDescent="0.2">
      <c r="B16" s="12"/>
      <c r="C16" t="s">
        <v>60</v>
      </c>
      <c r="I16" s="4" t="s">
        <v>27</v>
      </c>
      <c r="J16" s="16">
        <f t="shared" si="5"/>
        <v>0.19314999999999999</v>
      </c>
      <c r="K16" s="22">
        <f t="shared" si="1"/>
        <v>0.15204999999999999</v>
      </c>
      <c r="L16" s="23">
        <f t="shared" si="2"/>
        <v>1.3442153493699882</v>
      </c>
      <c r="M16" s="23">
        <f t="shared" si="3"/>
        <v>67.210767468499412</v>
      </c>
      <c r="N16" s="24">
        <v>9.9574999999999996</v>
      </c>
      <c r="O16" s="25">
        <f t="shared" si="4"/>
        <v>6.7497632406225874</v>
      </c>
      <c r="P16" s="36">
        <f>AVERAGE(O16:O19)</f>
        <v>5.0867768109797877</v>
      </c>
      <c r="Q16" s="38">
        <f>STDEV(O16:O19)</f>
        <v>1.1940842273639773</v>
      </c>
    </row>
    <row r="17" spans="1:17" x14ac:dyDescent="0.2">
      <c r="B17" s="2"/>
      <c r="C17" t="s">
        <v>9</v>
      </c>
      <c r="I17" s="5" t="s">
        <v>28</v>
      </c>
      <c r="J17" s="30">
        <f t="shared" si="5"/>
        <v>0.16300000000000001</v>
      </c>
      <c r="K17">
        <f t="shared" si="1"/>
        <v>0.12190000000000001</v>
      </c>
      <c r="L17" s="11">
        <f t="shared" si="2"/>
        <v>0.99885452462772051</v>
      </c>
      <c r="M17" s="11">
        <f t="shared" si="3"/>
        <v>49.942726231386025</v>
      </c>
      <c r="N17" s="21">
        <v>9.7574999999999985</v>
      </c>
      <c r="O17" s="26">
        <f t="shared" si="4"/>
        <v>5.1183936696270598</v>
      </c>
      <c r="P17" s="37"/>
      <c r="Q17" s="38"/>
    </row>
    <row r="18" spans="1:17" x14ac:dyDescent="0.2">
      <c r="B18" s="3"/>
      <c r="C18" t="s">
        <v>0</v>
      </c>
      <c r="I18" s="5" t="s">
        <v>29</v>
      </c>
      <c r="J18" s="30">
        <f t="shared" si="5"/>
        <v>0.1671</v>
      </c>
      <c r="K18">
        <f t="shared" si="1"/>
        <v>0.126</v>
      </c>
      <c r="L18" s="11">
        <f t="shared" si="2"/>
        <v>1.0458190148911797</v>
      </c>
      <c r="M18" s="11">
        <f t="shared" si="3"/>
        <v>52.290950744558984</v>
      </c>
      <c r="N18" s="21">
        <v>11.795000000000002</v>
      </c>
      <c r="O18" s="26">
        <f t="shared" si="4"/>
        <v>4.4333150270927488</v>
      </c>
      <c r="P18" s="37"/>
      <c r="Q18" s="38"/>
    </row>
    <row r="19" spans="1:17" x14ac:dyDescent="0.2">
      <c r="F19" t="s">
        <v>54</v>
      </c>
      <c r="I19" s="5" t="s">
        <v>30</v>
      </c>
      <c r="J19" s="30">
        <f t="shared" si="5"/>
        <v>0.16564999999999999</v>
      </c>
      <c r="K19">
        <f t="shared" si="1"/>
        <v>0.12454999999999999</v>
      </c>
      <c r="L19" s="11">
        <f t="shared" si="2"/>
        <v>1.029209621993127</v>
      </c>
      <c r="M19" s="11">
        <f t="shared" si="3"/>
        <v>51.460481099656349</v>
      </c>
      <c r="N19" s="21">
        <v>12.72</v>
      </c>
      <c r="O19" s="26">
        <f t="shared" si="4"/>
        <v>4.0456353065767567</v>
      </c>
      <c r="P19" s="37"/>
      <c r="Q19" s="38"/>
    </row>
    <row r="20" spans="1:17" x14ac:dyDescent="0.2">
      <c r="B20" t="s">
        <v>58</v>
      </c>
      <c r="C20" t="s">
        <v>11</v>
      </c>
      <c r="D20" t="s">
        <v>55</v>
      </c>
      <c r="I20" s="7" t="s">
        <v>31</v>
      </c>
      <c r="J20" s="31">
        <f t="shared" si="5"/>
        <v>0.10929999999999999</v>
      </c>
      <c r="K20" s="15">
        <f t="shared" si="1"/>
        <v>6.8199999999999997E-2</v>
      </c>
      <c r="L20" s="27">
        <f t="shared" si="2"/>
        <v>0.38373424971363107</v>
      </c>
      <c r="M20" s="27">
        <f t="shared" si="3"/>
        <v>19.186712485681554</v>
      </c>
      <c r="N20" s="28">
        <v>11.157500000000001</v>
      </c>
      <c r="O20" s="29">
        <f t="shared" si="4"/>
        <v>1.719624690627968</v>
      </c>
      <c r="P20" s="37"/>
      <c r="Q20" s="38"/>
    </row>
    <row r="21" spans="1:17" x14ac:dyDescent="0.2">
      <c r="A21" s="1" t="s">
        <v>12</v>
      </c>
      <c r="B21">
        <f>AVERAGE(B7:C7)</f>
        <v>1.7677499999999999</v>
      </c>
      <c r="C21" s="18">
        <v>20</v>
      </c>
      <c r="D21">
        <f>B21-$B$26</f>
        <v>1.72665</v>
      </c>
      <c r="F21" s="4" t="s">
        <v>52</v>
      </c>
      <c r="G21" s="9">
        <v>8.7300000000000003E-2</v>
      </c>
    </row>
    <row r="22" spans="1:17" x14ac:dyDescent="0.2">
      <c r="A22" s="1" t="s">
        <v>13</v>
      </c>
      <c r="B22">
        <f t="shared" ref="B22:B25" si="6">AVERAGE(B8:C8)</f>
        <v>1.52305</v>
      </c>
      <c r="C22" s="18">
        <v>16</v>
      </c>
      <c r="D22">
        <f>B22-$B$26</f>
        <v>1.4819500000000001</v>
      </c>
      <c r="F22" s="7" t="s">
        <v>53</v>
      </c>
      <c r="G22" s="8">
        <v>3.4700000000000002E-2</v>
      </c>
    </row>
    <row r="23" spans="1:17" x14ac:dyDescent="0.2">
      <c r="A23" s="1" t="s">
        <v>14</v>
      </c>
      <c r="B23">
        <f t="shared" si="6"/>
        <v>1.1360999999999999</v>
      </c>
      <c r="C23" s="18">
        <v>12</v>
      </c>
      <c r="D23">
        <f>B23-$B$26</f>
        <v>1.095</v>
      </c>
    </row>
    <row r="24" spans="1:17" x14ac:dyDescent="0.2">
      <c r="A24" s="1" t="s">
        <v>15</v>
      </c>
      <c r="B24">
        <f t="shared" si="6"/>
        <v>0.81274999999999997</v>
      </c>
      <c r="C24" s="18">
        <v>8</v>
      </c>
      <c r="D24">
        <f>B24-$B$26</f>
        <v>0.77164999999999995</v>
      </c>
    </row>
    <row r="25" spans="1:17" x14ac:dyDescent="0.2">
      <c r="A25" s="1" t="s">
        <v>16</v>
      </c>
      <c r="B25">
        <f t="shared" si="6"/>
        <v>0.37705</v>
      </c>
      <c r="C25" s="18">
        <v>4</v>
      </c>
      <c r="D25">
        <f>B25-$B$26</f>
        <v>0.33594999999999997</v>
      </c>
    </row>
    <row r="26" spans="1:17" x14ac:dyDescent="0.2">
      <c r="A26" s="1" t="s">
        <v>2</v>
      </c>
      <c r="B26" s="12">
        <f>AVERAGE(B12:C12)</f>
        <v>4.1099999999999998E-2</v>
      </c>
      <c r="C26" s="18">
        <v>0</v>
      </c>
    </row>
    <row r="36" spans="10:11" x14ac:dyDescent="0.2">
      <c r="J36" s="11"/>
      <c r="K36" s="11"/>
    </row>
    <row r="37" spans="10:11" x14ac:dyDescent="0.2">
      <c r="J37" s="11"/>
      <c r="K37" s="11"/>
    </row>
    <row r="38" spans="10:11" x14ac:dyDescent="0.2">
      <c r="J38" s="11"/>
      <c r="K38" s="11"/>
    </row>
    <row r="39" spans="10:11" x14ac:dyDescent="0.2">
      <c r="J39" s="11"/>
      <c r="K39" s="11"/>
    </row>
    <row r="40" spans="10:11" x14ac:dyDescent="0.2">
      <c r="J40" s="11"/>
      <c r="K40" s="11"/>
    </row>
    <row r="41" spans="10:11" x14ac:dyDescent="0.2">
      <c r="J41" s="11"/>
      <c r="K41" s="11"/>
    </row>
    <row r="42" spans="10:11" x14ac:dyDescent="0.2">
      <c r="J42" s="11"/>
      <c r="K42" s="11"/>
    </row>
  </sheetData>
  <mergeCells count="2">
    <mergeCell ref="B6:C6"/>
    <mergeCell ref="B2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8BBAC-98F9-5443-8317-D2DD43D56E46}">
  <dimension ref="B1:T31"/>
  <sheetViews>
    <sheetView tabSelected="1" zoomScale="125" workbookViewId="0">
      <selection activeCell="O26" sqref="O26"/>
    </sheetView>
  </sheetViews>
  <sheetFormatPr baseColWidth="10" defaultRowHeight="16" x14ac:dyDescent="0.2"/>
  <cols>
    <col min="11" max="11" width="15.33203125" customWidth="1"/>
    <col min="12" max="12" width="18.5" customWidth="1"/>
    <col min="13" max="13" width="12.6640625" bestFit="1" customWidth="1"/>
    <col min="14" max="14" width="11.33203125" customWidth="1"/>
    <col min="16" max="16" width="14.83203125" customWidth="1"/>
  </cols>
  <sheetData>
    <row r="1" spans="2:18" x14ac:dyDescent="0.2">
      <c r="B1" s="52" t="s">
        <v>56</v>
      </c>
      <c r="C1" s="50"/>
    </row>
    <row r="2" spans="2:18" x14ac:dyDescent="0.2">
      <c r="B2" s="50"/>
      <c r="C2" s="50"/>
    </row>
    <row r="3" spans="2:18" x14ac:dyDescent="0.2">
      <c r="B3" s="13" t="s">
        <v>51</v>
      </c>
    </row>
    <row r="4" spans="2:18" x14ac:dyDescent="0.2">
      <c r="B4" s="1"/>
      <c r="C4" s="50" t="s">
        <v>0</v>
      </c>
      <c r="D4" s="50"/>
      <c r="K4" t="s">
        <v>57</v>
      </c>
      <c r="L4" t="s">
        <v>61</v>
      </c>
      <c r="M4" t="s">
        <v>48</v>
      </c>
      <c r="N4" s="43" t="s">
        <v>50</v>
      </c>
      <c r="O4" t="s">
        <v>63</v>
      </c>
      <c r="P4" t="s">
        <v>62</v>
      </c>
      <c r="Q4" t="s">
        <v>64</v>
      </c>
      <c r="R4" t="s">
        <v>65</v>
      </c>
    </row>
    <row r="5" spans="2:18" x14ac:dyDescent="0.2">
      <c r="B5" s="1" t="s">
        <v>1</v>
      </c>
      <c r="C5" s="3">
        <v>1.8629</v>
      </c>
      <c r="D5" s="3">
        <v>1.7572000000000001</v>
      </c>
      <c r="E5" s="4">
        <v>0.26669999999999999</v>
      </c>
      <c r="F5" s="19">
        <v>0.25080000000000002</v>
      </c>
      <c r="G5" s="17">
        <v>0.18709999999999999</v>
      </c>
      <c r="H5" s="6">
        <v>0.1857</v>
      </c>
      <c r="K5" s="14"/>
      <c r="L5" s="14"/>
      <c r="M5" s="11"/>
      <c r="N5" s="11"/>
      <c r="O5" s="49"/>
      <c r="P5" s="11"/>
      <c r="Q5" s="38"/>
      <c r="R5" s="38"/>
    </row>
    <row r="6" spans="2:18" x14ac:dyDescent="0.2">
      <c r="B6" s="1" t="s">
        <v>2</v>
      </c>
      <c r="C6" s="3">
        <v>1.4787999999999999</v>
      </c>
      <c r="D6" s="3">
        <v>1.4602999999999999</v>
      </c>
      <c r="E6" s="7">
        <v>0.75760000000000005</v>
      </c>
      <c r="F6" s="8">
        <v>0.74780000000000002</v>
      </c>
      <c r="G6" s="7">
        <v>0.32550000000000001</v>
      </c>
      <c r="H6" s="10">
        <v>0.33410000000000001</v>
      </c>
      <c r="K6" s="14"/>
      <c r="L6" s="14"/>
      <c r="M6" s="11"/>
      <c r="N6" s="11"/>
      <c r="O6" s="49"/>
      <c r="P6" s="11"/>
      <c r="Q6" s="38"/>
      <c r="R6" s="38"/>
    </row>
    <row r="7" spans="2:18" x14ac:dyDescent="0.2">
      <c r="B7" s="1" t="s">
        <v>3</v>
      </c>
      <c r="C7" s="3">
        <v>1.1298999999999999</v>
      </c>
      <c r="D7" s="3">
        <v>1.1514</v>
      </c>
      <c r="E7" s="4">
        <v>0.2442</v>
      </c>
      <c r="F7" s="9">
        <v>0.2273</v>
      </c>
      <c r="G7" s="4">
        <v>0.1744</v>
      </c>
      <c r="H7" s="9">
        <v>0.1724</v>
      </c>
      <c r="J7" s="5" t="s">
        <v>32</v>
      </c>
      <c r="K7" s="14">
        <f>AVERAGE('piastra 2 gio 14_03'!E7:F7)</f>
        <v>0.23575000000000002</v>
      </c>
      <c r="L7" s="14">
        <f t="shared" ref="L7:L19" si="0">K7-$C$24</f>
        <v>0.19340000000000002</v>
      </c>
      <c r="M7" s="11">
        <f t="shared" ref="M7:M19" si="1">(L7-$H$20)/$H$19</f>
        <v>1.6554524361948959</v>
      </c>
      <c r="N7" s="20">
        <f t="shared" ref="N7:N19" si="2">(M7/0.02)</f>
        <v>82.772621809744791</v>
      </c>
      <c r="O7" s="21">
        <v>19.0075</v>
      </c>
      <c r="P7" s="26">
        <f>N7/O7</f>
        <v>4.3547348051950436</v>
      </c>
      <c r="Q7" s="36">
        <f>AVERAGE(P7,P9)</f>
        <v>4.5405194177216952</v>
      </c>
      <c r="R7" s="38">
        <f>STDEV(P7,P9)</f>
        <v>0.26273911871542105</v>
      </c>
    </row>
    <row r="8" spans="2:18" x14ac:dyDescent="0.2">
      <c r="B8" s="1" t="s">
        <v>4</v>
      </c>
      <c r="C8" s="3">
        <v>0.79330000000000001</v>
      </c>
      <c r="D8" s="3">
        <v>0.77859999999999996</v>
      </c>
      <c r="E8" s="5">
        <v>0.34549999999999997</v>
      </c>
      <c r="F8" s="6">
        <v>0.3473</v>
      </c>
      <c r="G8" s="5">
        <v>0.24310000000000001</v>
      </c>
      <c r="H8" s="6">
        <v>0.2447</v>
      </c>
      <c r="J8" s="5" t="s">
        <v>33</v>
      </c>
      <c r="K8" s="14">
        <f>AVERAGE('piastra 2 gio 14_03'!E8:F8)</f>
        <v>0.34639999999999999</v>
      </c>
      <c r="L8" s="14">
        <f t="shared" si="0"/>
        <v>0.30404999999999999</v>
      </c>
      <c r="M8" s="11">
        <f t="shared" si="1"/>
        <v>2.9390951276102086</v>
      </c>
      <c r="N8" s="20">
        <f t="shared" si="2"/>
        <v>146.95475638051042</v>
      </c>
      <c r="O8" s="21">
        <v>14.37</v>
      </c>
      <c r="P8" s="26">
        <f t="shared" ref="P8:P19" si="3">N8/O8</f>
        <v>10.226496616597803</v>
      </c>
      <c r="Q8" s="36"/>
      <c r="R8" s="38"/>
    </row>
    <row r="9" spans="2:18" x14ac:dyDescent="0.2">
      <c r="B9" s="1" t="s">
        <v>5</v>
      </c>
      <c r="C9" s="3">
        <v>0.43059999999999998</v>
      </c>
      <c r="D9" s="3">
        <v>0.42680000000000001</v>
      </c>
      <c r="E9" s="7">
        <v>0.20669999999999999</v>
      </c>
      <c r="F9" s="8">
        <v>0.18729999999999999</v>
      </c>
      <c r="G9" s="5">
        <v>0.25659999999999999</v>
      </c>
      <c r="H9" s="6">
        <v>0.25679999999999997</v>
      </c>
      <c r="J9" s="7" t="s">
        <v>34</v>
      </c>
      <c r="K9" s="33">
        <f>AVERAGE('piastra 2 gio 14_03'!E9:F9)</f>
        <v>0.19700000000000001</v>
      </c>
      <c r="L9" s="33">
        <f t="shared" si="0"/>
        <v>0.15465000000000001</v>
      </c>
      <c r="M9" s="27">
        <f t="shared" si="1"/>
        <v>1.2059164733178656</v>
      </c>
      <c r="N9" s="45">
        <f t="shared" si="2"/>
        <v>60.295823665893273</v>
      </c>
      <c r="O9" s="28">
        <v>12.757499999999999</v>
      </c>
      <c r="P9" s="29">
        <f t="shared" si="3"/>
        <v>4.7263040302483468</v>
      </c>
      <c r="Q9" s="36"/>
      <c r="R9" s="38"/>
    </row>
    <row r="10" spans="2:18" x14ac:dyDescent="0.2">
      <c r="B10" s="1" t="s">
        <v>6</v>
      </c>
      <c r="C10" s="12">
        <v>4.3099999999999999E-2</v>
      </c>
      <c r="D10" s="12">
        <v>4.1599999999999998E-2</v>
      </c>
      <c r="E10" s="4">
        <v>0.25240000000000001</v>
      </c>
      <c r="F10" s="9">
        <v>0.25190000000000001</v>
      </c>
      <c r="G10" s="5">
        <v>0.2281</v>
      </c>
      <c r="H10" s="6">
        <v>0.22389999999999999</v>
      </c>
      <c r="J10" s="4" t="s">
        <v>35</v>
      </c>
      <c r="K10" s="32">
        <f>AVERAGE('piastra 2 gio 14_03'!E10:F10)</f>
        <v>0.25214999999999999</v>
      </c>
      <c r="L10" s="32">
        <f t="shared" si="0"/>
        <v>0.20979999999999999</v>
      </c>
      <c r="M10" s="23">
        <f t="shared" si="1"/>
        <v>1.845707656612529</v>
      </c>
      <c r="N10" s="44">
        <f t="shared" si="2"/>
        <v>92.285382830626446</v>
      </c>
      <c r="O10" s="24">
        <v>10.482499999999998</v>
      </c>
      <c r="P10" s="25">
        <f t="shared" si="3"/>
        <v>8.8037570074530365</v>
      </c>
      <c r="Q10" s="36">
        <f>AVERAGE(P10:P14)</f>
        <v>9.0126037511847432</v>
      </c>
      <c r="R10" s="38">
        <f>STDEV(P10:P14)</f>
        <v>3.5287712082972869</v>
      </c>
    </row>
    <row r="11" spans="2:18" x14ac:dyDescent="0.2">
      <c r="B11" s="1" t="s">
        <v>7</v>
      </c>
      <c r="C11" s="2">
        <v>4.9399999999999999E-2</v>
      </c>
      <c r="D11" s="2">
        <v>5.0500000000000003E-2</v>
      </c>
      <c r="E11" s="5">
        <v>0.38240000000000002</v>
      </c>
      <c r="F11" s="6">
        <v>0.37759999999999999</v>
      </c>
      <c r="G11" s="7">
        <v>0.2051</v>
      </c>
      <c r="H11" s="8">
        <v>0.20219999999999999</v>
      </c>
      <c r="J11" s="5" t="s">
        <v>36</v>
      </c>
      <c r="K11" s="14">
        <f>AVERAGE('piastra 2 gio 14_03'!E11:F11)</f>
        <v>0.38</v>
      </c>
      <c r="L11" s="14">
        <f t="shared" si="0"/>
        <v>0.33765000000000001</v>
      </c>
      <c r="M11" s="11">
        <f t="shared" si="1"/>
        <v>3.3288863109048723</v>
      </c>
      <c r="N11" s="20">
        <f t="shared" si="2"/>
        <v>166.44431554524363</v>
      </c>
      <c r="O11" s="21">
        <v>12.870000000000001</v>
      </c>
      <c r="P11" s="26">
        <f t="shared" si="3"/>
        <v>12.93273625060168</v>
      </c>
      <c r="Q11" s="37"/>
      <c r="R11" s="38"/>
    </row>
    <row r="12" spans="2:18" x14ac:dyDescent="0.2">
      <c r="B12" s="1" t="s">
        <v>8</v>
      </c>
      <c r="C12" s="2">
        <v>4.9299999999999997E-2</v>
      </c>
      <c r="D12" s="2">
        <v>0.05</v>
      </c>
      <c r="E12" s="5">
        <v>0.14580000000000001</v>
      </c>
      <c r="F12" s="6">
        <v>0.14419999999999999</v>
      </c>
      <c r="G12" s="2">
        <v>5.1200000000000002E-2</v>
      </c>
      <c r="H12" s="2">
        <v>5.21E-2</v>
      </c>
      <c r="J12" s="5" t="s">
        <v>37</v>
      </c>
      <c r="K12" s="14">
        <f>AVERAGE('piastra 2 gio 14_03'!E12:F12)</f>
        <v>0.14500000000000002</v>
      </c>
      <c r="L12" s="14">
        <f t="shared" si="0"/>
        <v>0.10265000000000002</v>
      </c>
      <c r="M12" s="11">
        <f t="shared" si="1"/>
        <v>0.60266821345707677</v>
      </c>
      <c r="N12" s="20">
        <f t="shared" si="2"/>
        <v>30.133410672853838</v>
      </c>
      <c r="O12" s="21">
        <v>11.844999999999999</v>
      </c>
      <c r="P12" s="26"/>
      <c r="Q12" s="37"/>
      <c r="R12" s="38"/>
    </row>
    <row r="13" spans="2:18" x14ac:dyDescent="0.2">
      <c r="J13" s="5" t="s">
        <v>38</v>
      </c>
      <c r="K13" s="14">
        <f>AVERAGE('piastra 2 gio 14_03'!G5:H5)</f>
        <v>0.18640000000000001</v>
      </c>
      <c r="L13" s="14">
        <f t="shared" si="0"/>
        <v>0.14405000000000001</v>
      </c>
      <c r="M13" s="11">
        <f t="shared" si="1"/>
        <v>1.0829466357308586</v>
      </c>
      <c r="N13" s="20">
        <f t="shared" si="2"/>
        <v>54.147331786542928</v>
      </c>
      <c r="O13" s="21">
        <v>12.27</v>
      </c>
      <c r="P13" s="26">
        <f t="shared" si="3"/>
        <v>4.4129854756758702</v>
      </c>
      <c r="Q13" s="37"/>
      <c r="R13" s="38"/>
    </row>
    <row r="14" spans="2:18" x14ac:dyDescent="0.2">
      <c r="C14" s="12"/>
      <c r="D14" t="s">
        <v>60</v>
      </c>
      <c r="J14" s="7" t="s">
        <v>39</v>
      </c>
      <c r="K14" s="33">
        <f>AVERAGE('piastra 2 gio 14_03'!G6:H6)</f>
        <v>0.32979999999999998</v>
      </c>
      <c r="L14" s="33">
        <f t="shared" si="0"/>
        <v>0.28744999999999998</v>
      </c>
      <c r="M14" s="27">
        <f t="shared" si="1"/>
        <v>2.7465197215777262</v>
      </c>
      <c r="N14" s="45">
        <f t="shared" si="2"/>
        <v>137.3259860788863</v>
      </c>
      <c r="O14" s="28">
        <v>13.870000000000001</v>
      </c>
      <c r="P14" s="29">
        <f t="shared" si="3"/>
        <v>9.9009362710083852</v>
      </c>
      <c r="Q14" s="37"/>
      <c r="R14" s="38"/>
    </row>
    <row r="15" spans="2:18" x14ac:dyDescent="0.2">
      <c r="C15" s="3"/>
      <c r="D15" t="s">
        <v>0</v>
      </c>
      <c r="J15" s="4" t="s">
        <v>40</v>
      </c>
      <c r="K15" s="32">
        <f>AVERAGE('piastra 2 gio 14_03'!G7:H7)</f>
        <v>0.1734</v>
      </c>
      <c r="L15" s="32">
        <f t="shared" si="0"/>
        <v>0.13105</v>
      </c>
      <c r="M15" s="23">
        <f t="shared" si="1"/>
        <v>0.93213457076566131</v>
      </c>
      <c r="N15" s="44">
        <f t="shared" si="2"/>
        <v>46.606728538283065</v>
      </c>
      <c r="O15" s="24">
        <v>12.395</v>
      </c>
      <c r="P15" s="25">
        <f t="shared" si="3"/>
        <v>3.7601233189417562</v>
      </c>
      <c r="Q15" s="36">
        <f>AVERAGE(P15:P19)</f>
        <v>5.4482767450174503</v>
      </c>
      <c r="R15" s="38">
        <f>STDEV(P15:P19)</f>
        <v>1.3841807567533375</v>
      </c>
    </row>
    <row r="16" spans="2:18" x14ac:dyDescent="0.2">
      <c r="C16" s="2"/>
      <c r="D16" t="s">
        <v>47</v>
      </c>
      <c r="J16" s="5" t="s">
        <v>41</v>
      </c>
      <c r="K16" s="14">
        <f>AVERAGE('piastra 2 gio 14_03'!G8:H8)</f>
        <v>0.24390000000000001</v>
      </c>
      <c r="L16" s="14">
        <f t="shared" si="0"/>
        <v>0.20155000000000001</v>
      </c>
      <c r="M16" s="11">
        <f t="shared" si="1"/>
        <v>1.7500000000000002</v>
      </c>
      <c r="N16" s="20">
        <f t="shared" si="2"/>
        <v>87.500000000000014</v>
      </c>
      <c r="O16" s="21">
        <v>13.282499999999999</v>
      </c>
      <c r="P16" s="26">
        <f t="shared" si="3"/>
        <v>6.5876152832674588</v>
      </c>
      <c r="Q16" s="37"/>
      <c r="R16" s="38"/>
    </row>
    <row r="17" spans="2:20" x14ac:dyDescent="0.2">
      <c r="G17" t="s">
        <v>54</v>
      </c>
      <c r="J17" s="5" t="s">
        <v>42</v>
      </c>
      <c r="K17" s="14">
        <f>AVERAGE('piastra 2 gio 14_03'!G9:H9)</f>
        <v>0.25669999999999998</v>
      </c>
      <c r="L17" s="14">
        <f t="shared" si="0"/>
        <v>0.21434999999999998</v>
      </c>
      <c r="M17" s="11">
        <f t="shared" si="1"/>
        <v>1.898491879350348</v>
      </c>
      <c r="N17" s="20">
        <f t="shared" si="2"/>
        <v>94.924593967517396</v>
      </c>
      <c r="O17" s="21">
        <v>14.470000000000002</v>
      </c>
      <c r="P17" s="26">
        <f t="shared" si="3"/>
        <v>6.5600963350046566</v>
      </c>
      <c r="Q17" s="37"/>
      <c r="R17" s="38"/>
    </row>
    <row r="18" spans="2:20" x14ac:dyDescent="0.2">
      <c r="C18" t="s">
        <v>58</v>
      </c>
      <c r="D18" t="s">
        <v>48</v>
      </c>
      <c r="E18" t="s">
        <v>49</v>
      </c>
      <c r="J18" s="5" t="s">
        <v>43</v>
      </c>
      <c r="K18" s="14">
        <f>AVERAGE('piastra 2 gio 14_03'!G10:H10)</f>
        <v>0.22599999999999998</v>
      </c>
      <c r="L18" s="14">
        <f t="shared" si="0"/>
        <v>0.18364999999999998</v>
      </c>
      <c r="M18" s="11">
        <f t="shared" si="1"/>
        <v>1.5423433874709975</v>
      </c>
      <c r="N18" s="20">
        <f t="shared" si="2"/>
        <v>77.117169373549871</v>
      </c>
      <c r="O18" s="21">
        <v>12.444999999999999</v>
      </c>
      <c r="P18" s="26">
        <f t="shared" si="3"/>
        <v>6.1966387604298818</v>
      </c>
      <c r="Q18" s="37"/>
      <c r="R18" s="38"/>
    </row>
    <row r="19" spans="2:20" x14ac:dyDescent="0.2">
      <c r="B19" s="1" t="s">
        <v>12</v>
      </c>
      <c r="C19" s="3">
        <f>AVERAGE('piastra 2 gio 14_03'!C5:D5)</f>
        <v>1.8100499999999999</v>
      </c>
      <c r="D19" s="18">
        <v>20</v>
      </c>
      <c r="E19">
        <f>C19-$C$24</f>
        <v>1.7677</v>
      </c>
      <c r="G19" s="4" t="s">
        <v>52</v>
      </c>
      <c r="H19" s="9">
        <v>8.6199999999999999E-2</v>
      </c>
      <c r="J19" s="7" t="s">
        <v>44</v>
      </c>
      <c r="K19" s="33">
        <f>AVERAGE('piastra 2 gio 14_03'!G11:H11)</f>
        <v>0.20365</v>
      </c>
      <c r="L19" s="33">
        <f t="shared" si="0"/>
        <v>0.1613</v>
      </c>
      <c r="M19" s="27">
        <f t="shared" si="1"/>
        <v>1.2830626450116009</v>
      </c>
      <c r="N19" s="45">
        <f t="shared" si="2"/>
        <v>64.153132250580043</v>
      </c>
      <c r="O19" s="28">
        <v>15.507499999999999</v>
      </c>
      <c r="P19" s="29">
        <f t="shared" si="3"/>
        <v>4.1369100274434984</v>
      </c>
      <c r="Q19" s="37"/>
      <c r="R19" s="38"/>
    </row>
    <row r="20" spans="2:20" x14ac:dyDescent="0.2">
      <c r="B20" s="1" t="s">
        <v>13</v>
      </c>
      <c r="C20" s="3">
        <f>AVERAGE('piastra 2 gio 14_03'!C6:D6)</f>
        <v>1.4695499999999999</v>
      </c>
      <c r="D20" s="18">
        <v>16</v>
      </c>
      <c r="E20">
        <f>C20-$C$24</f>
        <v>1.4272</v>
      </c>
      <c r="G20" s="7" t="s">
        <v>53</v>
      </c>
      <c r="H20" s="8">
        <v>5.0700000000000002E-2</v>
      </c>
    </row>
    <row r="21" spans="2:20" x14ac:dyDescent="0.2">
      <c r="B21" s="1" t="s">
        <v>14</v>
      </c>
      <c r="C21" s="3">
        <f>AVERAGE('piastra 2 gio 14_03'!C7:D7)</f>
        <v>1.1406499999999999</v>
      </c>
      <c r="D21" s="18">
        <v>12</v>
      </c>
      <c r="E21">
        <f>C21-$C$24</f>
        <v>1.0983000000000001</v>
      </c>
    </row>
    <row r="22" spans="2:20" x14ac:dyDescent="0.2">
      <c r="B22" s="1" t="s">
        <v>15</v>
      </c>
      <c r="C22" s="3">
        <f>AVERAGE('piastra 2 gio 14_03'!C8:D8)</f>
        <v>0.78594999999999993</v>
      </c>
      <c r="D22" s="18">
        <v>8</v>
      </c>
      <c r="E22">
        <f>C22-$C$24</f>
        <v>0.74359999999999993</v>
      </c>
    </row>
    <row r="23" spans="2:20" x14ac:dyDescent="0.2">
      <c r="B23" s="1" t="s">
        <v>16</v>
      </c>
      <c r="C23" s="3">
        <f>AVERAGE('piastra 2 gio 14_03'!C9:D9)</f>
        <v>0.42869999999999997</v>
      </c>
      <c r="D23" s="18">
        <v>4</v>
      </c>
      <c r="E23">
        <f>C23-$C$24</f>
        <v>0.38634999999999997</v>
      </c>
    </row>
    <row r="24" spans="2:20" x14ac:dyDescent="0.2">
      <c r="B24" s="1" t="s">
        <v>2</v>
      </c>
      <c r="C24" s="12">
        <f>AVERAGE('piastra 2 gio 14_03'!C10:D10)</f>
        <v>4.2349999999999999E-2</v>
      </c>
      <c r="D24" s="18">
        <v>0</v>
      </c>
    </row>
    <row r="25" spans="2:20" x14ac:dyDescent="0.2">
      <c r="J25" s="46" t="s">
        <v>67</v>
      </c>
      <c r="K25" s="34">
        <f>L25</f>
        <v>4.9726485658327588</v>
      </c>
      <c r="L25" s="34">
        <f>'piastra 1 mar 12_03'!P6</f>
        <v>4.9726485658327588</v>
      </c>
      <c r="M25" s="35">
        <f>Q7</f>
        <v>4.5405194177216952</v>
      </c>
      <c r="N25" s="35">
        <f>Q15</f>
        <v>5.4482767450174503</v>
      </c>
      <c r="O25" s="35"/>
    </row>
    <row r="26" spans="2:20" x14ac:dyDescent="0.2">
      <c r="J26" t="s">
        <v>68</v>
      </c>
      <c r="K26" s="41">
        <f>'piastra 1 mar 12_03'!Q6</f>
        <v>2.7454372470403579</v>
      </c>
      <c r="L26" s="11">
        <f>K26</f>
        <v>2.7454372470403579</v>
      </c>
      <c r="M26" s="11">
        <f>R7</f>
        <v>0.26273911871542105</v>
      </c>
      <c r="N26" s="11">
        <f>R15</f>
        <v>1.3841807567533375</v>
      </c>
      <c r="O26" s="11"/>
      <c r="Q26" s="11"/>
      <c r="R26" s="11"/>
      <c r="S26" s="11"/>
      <c r="T26" s="11"/>
    </row>
    <row r="27" spans="2:20" x14ac:dyDescent="0.2">
      <c r="K27" s="11"/>
      <c r="L27" s="11"/>
      <c r="M27" s="11"/>
      <c r="N27" s="11"/>
      <c r="O27" s="11"/>
      <c r="R27" s="11"/>
      <c r="S27" s="11"/>
      <c r="T27" s="11"/>
    </row>
    <row r="28" spans="2:20" x14ac:dyDescent="0.2">
      <c r="J28" s="47" t="s">
        <v>66</v>
      </c>
      <c r="K28" s="39">
        <f>K25</f>
        <v>4.9726485658327588</v>
      </c>
      <c r="L28" s="39">
        <f>'piastra 1 mar 12_03'!P11</f>
        <v>6.8174998303196741</v>
      </c>
      <c r="M28" s="39">
        <f>'piastra 1 mar 12_03'!P16</f>
        <v>5.0867768109797877</v>
      </c>
      <c r="N28" s="39">
        <f>'piastra 2 gio 14_03'!Q10</f>
        <v>9.0126037511847432</v>
      </c>
      <c r="O28" s="35"/>
      <c r="Q28" s="11"/>
      <c r="R28" s="11"/>
      <c r="S28" s="11"/>
      <c r="T28" s="11"/>
    </row>
    <row r="29" spans="2:20" x14ac:dyDescent="0.2">
      <c r="J29" t="s">
        <v>68</v>
      </c>
      <c r="K29" s="42">
        <f>K26</f>
        <v>2.7454372470403579</v>
      </c>
      <c r="L29" s="42">
        <f>'piastra 1 mar 12_03'!Q11</f>
        <v>1.4468179066081555</v>
      </c>
      <c r="M29" s="41">
        <f>'piastra 1 mar 12_03'!Q16</f>
        <v>1.1940842273639773</v>
      </c>
      <c r="N29" s="41">
        <f>R10</f>
        <v>3.5287712082972869</v>
      </c>
      <c r="O29" s="11"/>
      <c r="P29" s="1"/>
      <c r="Q29" s="40"/>
      <c r="R29" s="40"/>
      <c r="S29" s="40"/>
      <c r="T29" s="40"/>
    </row>
    <row r="30" spans="2:20" x14ac:dyDescent="0.2">
      <c r="K30" s="11"/>
      <c r="L30" s="11"/>
      <c r="M30" s="11"/>
      <c r="N30" s="11"/>
      <c r="O30" s="11"/>
    </row>
    <row r="31" spans="2:20" x14ac:dyDescent="0.2">
      <c r="K31" s="48"/>
      <c r="L31" s="48"/>
      <c r="M31" s="48"/>
      <c r="N31" s="48"/>
    </row>
  </sheetData>
  <mergeCells count="2">
    <mergeCell ref="C4:D4"/>
    <mergeCell ref="B1:C2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piastra 1 mar 12_03</vt:lpstr>
      <vt:lpstr>piastra 2 gio 14_03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Piva</dc:creator>
  <cp:lastModifiedBy>Elisabetta Piva</cp:lastModifiedBy>
  <dcterms:created xsi:type="dcterms:W3CDTF">2024-03-17T10:28:11Z</dcterms:created>
  <dcterms:modified xsi:type="dcterms:W3CDTF">2025-08-20T12:41:53Z</dcterms:modified>
</cp:coreProperties>
</file>